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e2a8522b779a0b8/Documents/AKTUS/Sandkasse/"/>
    </mc:Choice>
  </mc:AlternateContent>
  <xr:revisionPtr revIDLastSave="11" documentId="8_{F5B4E8DB-6FD3-4476-AAD6-67557F28D541}" xr6:coauthVersionLast="45" xr6:coauthVersionMax="45" xr10:uidLastSave="{6F99A81D-F30A-4DC5-AF65-C481A041987E}"/>
  <bookViews>
    <workbookView xWindow="-96" yWindow="-96" windowWidth="23232" windowHeight="12552" xr2:uid="{B2AFC5AD-536F-4676-9635-2AEC92259B18}"/>
  </bookViews>
  <sheets>
    <sheet name="Sales" sheetId="1" r:id="rId1"/>
    <sheet name="Data" sheetId="8" r:id="rId2"/>
    <sheet name="Capacity" sheetId="2" r:id="rId3"/>
    <sheet name="Std Demand" sheetId="3" r:id="rId4"/>
    <sheet name="Demand (90)" sheetId="7" r:id="rId5"/>
    <sheet name="ModelRiskSYS1" sheetId="5" state="hidden" r:id="rId6"/>
  </sheet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DataMode" hidden="1">1</definedName>
    <definedName name="_AtRisk_SimSetting_ReportOptionReportMultiSimType" hidden="1">0</definedName>
    <definedName name="_AtRisk_SimSetting_ReportOptionReportPlacement" hidden="1">1</definedName>
    <definedName name="_AtRisk_SimSetting_ReportOptionReportSelection" hidden="1">37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37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Pal_Workbook_GUID" hidden="1">"ETE2YV7W94F4EW2NZW7EIFAC"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"$B$13"</definedName>
    <definedName name="RiskSelectedNameCell1" hidden="1">"$A$5"</definedName>
    <definedName name="RiskSelectedNameCell2" hidden="1">"$E$3"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imOpt_AccountDomain" hidden="1">""</definedName>
    <definedName name="SimOpt_AccountName" hidden="1">""</definedName>
    <definedName name="SimOpt_AccountPassword" hidden="1">""</definedName>
    <definedName name="SimOpt_CheckPrecisionAfter" hidden="1">100</definedName>
    <definedName name="SimOpt_GotoSample" hidden="1">0</definedName>
    <definedName name="SimOpt_Macros0" hidden="1">""</definedName>
    <definedName name="SimOpt_Macros1" hidden="1">""</definedName>
    <definedName name="SimOpt_Macros2" hidden="1">""</definedName>
    <definedName name="SimOpt_Macros3" hidden="1">""</definedName>
    <definedName name="SimOpt_MacrosUsage" hidden="1">0</definedName>
    <definedName name="SimOpt_MinSimBufferSize" hidden="1">5000000</definedName>
    <definedName name="SimOpt_RefreshExcel" hidden="1">0</definedName>
    <definedName name="SimOpt_RefreshRate" hidden="1">10</definedName>
    <definedName name="SimOpt_SamplesCount" hidden="1">5000</definedName>
    <definedName name="SimOpt_Seed0" hidden="1">0</definedName>
    <definedName name="SimOpt_SeedFixed" hidden="1">0</definedName>
    <definedName name="SimOpt_SeedMultiplyType" hidden="1">0</definedName>
    <definedName name="SimOpt_ServerAddress" hidden="1">""</definedName>
    <definedName name="SimOpt_ShowResultsAtEnd" hidden="1">1</definedName>
    <definedName name="SimOpt_SimName0" hidden="1">""</definedName>
    <definedName name="SimOpt_SimsCount" hidden="1">1</definedName>
    <definedName name="SimOpt_StopOnOutputError" hidden="1">0</definedName>
    <definedName name="SimOpt_UploadEnabled" hidden="1">0</definedName>
    <definedName name="SimOpt_UploadModel" hidden="1">0</definedName>
    <definedName name="SimOpt_UploadProfile" hidden="1">""</definedName>
    <definedName name="SimOpt_UploadRemotely" hidden="1">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3" l="1"/>
  <c r="D4" i="3"/>
  <c r="E4" i="3"/>
  <c r="F4" i="3"/>
  <c r="G4" i="3"/>
  <c r="H4" i="3"/>
  <c r="I4" i="3"/>
  <c r="J4" i="3"/>
  <c r="K4" i="3"/>
  <c r="L4" i="3"/>
  <c r="M4" i="3"/>
  <c r="C5" i="3"/>
  <c r="D5" i="3"/>
  <c r="E5" i="3"/>
  <c r="F5" i="3"/>
  <c r="G5" i="3"/>
  <c r="H5" i="3"/>
  <c r="I5" i="3"/>
  <c r="J5" i="3"/>
  <c r="K5" i="3"/>
  <c r="L5" i="3"/>
  <c r="M5" i="3"/>
  <c r="C6" i="3"/>
  <c r="D6" i="3"/>
  <c r="E6" i="3"/>
  <c r="F6" i="3"/>
  <c r="G6" i="3"/>
  <c r="H6" i="3"/>
  <c r="I6" i="3"/>
  <c r="J6" i="3"/>
  <c r="K6" i="3"/>
  <c r="L6" i="3"/>
  <c r="M6" i="3"/>
  <c r="C7" i="3"/>
  <c r="D7" i="3"/>
  <c r="E7" i="3"/>
  <c r="F7" i="3"/>
  <c r="G7" i="3"/>
  <c r="H7" i="3"/>
  <c r="I7" i="3"/>
  <c r="J7" i="3"/>
  <c r="K7" i="3"/>
  <c r="L7" i="3"/>
  <c r="M7" i="3"/>
  <c r="C8" i="3"/>
  <c r="D8" i="3"/>
  <c r="E8" i="3"/>
  <c r="F8" i="3"/>
  <c r="G8" i="3"/>
  <c r="H8" i="3"/>
  <c r="I8" i="3"/>
  <c r="J8" i="3"/>
  <c r="K8" i="3"/>
  <c r="L8" i="3"/>
  <c r="M8" i="3"/>
  <c r="B5" i="3"/>
  <c r="B6" i="3"/>
  <c r="B7" i="3"/>
  <c r="B8" i="3"/>
  <c r="B4" i="3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5" i="8"/>
  <c r="B30" i="8"/>
  <c r="D30" i="8" s="1"/>
  <c r="B31" i="8"/>
  <c r="D31" i="8" s="1"/>
  <c r="B32" i="8"/>
  <c r="D32" i="8" s="1"/>
  <c r="B33" i="8"/>
  <c r="D33" i="8" s="1"/>
  <c r="B34" i="8"/>
  <c r="D34" i="8" s="1"/>
  <c r="B35" i="8"/>
  <c r="D35" i="8" s="1"/>
  <c r="B36" i="8"/>
  <c r="D36" i="8" s="1"/>
  <c r="B37" i="8"/>
  <c r="D37" i="8" s="1"/>
  <c r="B38" i="8"/>
  <c r="D38" i="8" s="1"/>
  <c r="B39" i="8"/>
  <c r="D39" i="8" s="1"/>
  <c r="B40" i="8"/>
  <c r="D40" i="8" s="1"/>
  <c r="B29" i="8"/>
  <c r="D29" i="8" s="1"/>
  <c r="F12" i="1"/>
  <c r="N8" i="3" l="1"/>
  <c r="N6" i="3"/>
  <c r="N4" i="3"/>
  <c r="N5" i="3"/>
  <c r="N7" i="3"/>
  <c r="I19" i="2"/>
  <c r="F19" i="2"/>
  <c r="C19" i="2"/>
  <c r="B12" i="3"/>
  <c r="C24" i="3" l="1"/>
  <c r="C17" i="3"/>
  <c r="B41" i="7"/>
  <c r="E40" i="7"/>
  <c r="F40" i="7" s="1"/>
  <c r="B26" i="7"/>
  <c r="E25" i="7"/>
  <c r="F25" i="7" s="1"/>
  <c r="G25" i="7" s="1"/>
  <c r="H25" i="7" s="1"/>
  <c r="I25" i="7" s="1"/>
  <c r="C11" i="7"/>
  <c r="C10" i="7"/>
  <c r="D10" i="7" s="1"/>
  <c r="B25" i="3"/>
  <c r="B26" i="3" s="1"/>
  <c r="C23" i="3"/>
  <c r="D23" i="3"/>
  <c r="E23" i="3"/>
  <c r="F23" i="3"/>
  <c r="G23" i="3"/>
  <c r="H23" i="3"/>
  <c r="I23" i="3"/>
  <c r="J23" i="3"/>
  <c r="K23" i="3"/>
  <c r="L23" i="3"/>
  <c r="M23" i="3"/>
  <c r="B23" i="3"/>
  <c r="C16" i="3"/>
  <c r="D16" i="3"/>
  <c r="E16" i="3"/>
  <c r="F16" i="3"/>
  <c r="G16" i="3"/>
  <c r="H16" i="3"/>
  <c r="I16" i="3"/>
  <c r="J16" i="3"/>
  <c r="K16" i="3"/>
  <c r="L16" i="3"/>
  <c r="M16" i="3"/>
  <c r="B16" i="3"/>
  <c r="B18" i="3"/>
  <c r="B19" i="3" s="1"/>
  <c r="C9" i="3"/>
  <c r="D9" i="3"/>
  <c r="E9" i="3"/>
  <c r="F9" i="3"/>
  <c r="G9" i="3"/>
  <c r="H9" i="3"/>
  <c r="I9" i="3"/>
  <c r="J9" i="3"/>
  <c r="K9" i="3"/>
  <c r="L9" i="3"/>
  <c r="M9" i="3"/>
  <c r="B9" i="3"/>
  <c r="C11" i="3"/>
  <c r="D11" i="3" s="1"/>
  <c r="E11" i="3" s="1"/>
  <c r="F11" i="3" s="1"/>
  <c r="G11" i="3" s="1"/>
  <c r="H11" i="3" s="1"/>
  <c r="I11" i="3" s="1"/>
  <c r="J11" i="3" s="1"/>
  <c r="K11" i="3" s="1"/>
  <c r="C10" i="3"/>
  <c r="G9" i="1"/>
  <c r="H9" i="1"/>
  <c r="I9" i="1"/>
  <c r="J9" i="1"/>
  <c r="K9" i="1"/>
  <c r="L9" i="1"/>
  <c r="M9" i="1"/>
  <c r="N9" i="1"/>
  <c r="O9" i="1"/>
  <c r="P9" i="1"/>
  <c r="Q9" i="1"/>
  <c r="F9" i="1"/>
  <c r="R5" i="1"/>
  <c r="R6" i="1"/>
  <c r="R7" i="1"/>
  <c r="R8" i="1"/>
  <c r="R4" i="1"/>
  <c r="J27" i="7"/>
  <c r="J12" i="1"/>
  <c r="H15" i="1"/>
  <c r="F15" i="1"/>
  <c r="E42" i="7"/>
  <c r="N15" i="1"/>
  <c r="F12" i="7"/>
  <c r="I15" i="1"/>
  <c r="J15" i="1"/>
  <c r="F13" i="1"/>
  <c r="F16" i="1"/>
  <c r="G14" i="1"/>
  <c r="D42" i="7"/>
  <c r="J16" i="1"/>
  <c r="Q16" i="1"/>
  <c r="N13" i="1"/>
  <c r="D27" i="7"/>
  <c r="F14" i="1"/>
  <c r="H12" i="1"/>
  <c r="N12" i="1"/>
  <c r="L12" i="1"/>
  <c r="P13" i="1"/>
  <c r="M13" i="1"/>
  <c r="M14" i="1"/>
  <c r="O13" i="1"/>
  <c r="G15" i="1"/>
  <c r="J13" i="1"/>
  <c r="L16" i="1"/>
  <c r="K15" i="1"/>
  <c r="G13" i="1"/>
  <c r="L12" i="7"/>
  <c r="M15" i="1"/>
  <c r="Q12" i="1"/>
  <c r="G12" i="1"/>
  <c r="I12" i="7"/>
  <c r="P16" i="1"/>
  <c r="G16" i="1"/>
  <c r="O15" i="1"/>
  <c r="Q15" i="1"/>
  <c r="B42" i="7"/>
  <c r="F27" i="7"/>
  <c r="B27" i="7"/>
  <c r="H16" i="1"/>
  <c r="G12" i="7"/>
  <c r="I14" i="1"/>
  <c r="O16" i="1"/>
  <c r="K14" i="1"/>
  <c r="L13" i="1"/>
  <c r="L15" i="1"/>
  <c r="H13" i="1"/>
  <c r="O14" i="1"/>
  <c r="J42" i="7"/>
  <c r="P14" i="1"/>
  <c r="D12" i="7"/>
  <c r="K12" i="7"/>
  <c r="M42" i="7"/>
  <c r="H42" i="7"/>
  <c r="G27" i="7"/>
  <c r="N16" i="1"/>
  <c r="P15" i="1"/>
  <c r="M16" i="1"/>
  <c r="B12" i="7"/>
  <c r="G42" i="7"/>
  <c r="H27" i="7"/>
  <c r="L27" i="7"/>
  <c r="J12" i="7"/>
  <c r="E12" i="7"/>
  <c r="Q13" i="1"/>
  <c r="P12" i="1"/>
  <c r="I42" i="7"/>
  <c r="K12" i="1"/>
  <c r="F42" i="7"/>
  <c r="O12" i="1"/>
  <c r="N14" i="1"/>
  <c r="K27" i="7"/>
  <c r="C42" i="7"/>
  <c r="I12" i="1"/>
  <c r="M12" i="1"/>
  <c r="Q14" i="1"/>
  <c r="K16" i="1"/>
  <c r="K13" i="1"/>
  <c r="L14" i="1"/>
  <c r="H14" i="1"/>
  <c r="J14" i="1"/>
  <c r="K42" i="7"/>
  <c r="E27" i="7"/>
  <c r="M12" i="7"/>
  <c r="I16" i="1"/>
  <c r="C27" i="7"/>
  <c r="C12" i="7"/>
  <c r="I13" i="1"/>
  <c r="L42" i="7"/>
  <c r="I27" i="7"/>
  <c r="H12" i="7"/>
  <c r="M27" i="7"/>
  <c r="B43" i="7" l="1"/>
  <c r="B28" i="7"/>
  <c r="C13" i="7"/>
  <c r="B13" i="7"/>
  <c r="D10" i="3"/>
  <c r="C12" i="3"/>
  <c r="D17" i="3"/>
  <c r="N12" i="7"/>
  <c r="N42" i="7"/>
  <c r="N27" i="7"/>
  <c r="J25" i="7"/>
  <c r="N25" i="7" s="1"/>
  <c r="E10" i="7"/>
  <c r="D11" i="7"/>
  <c r="E11" i="7" s="1"/>
  <c r="F11" i="7" s="1"/>
  <c r="G11" i="7" s="1"/>
  <c r="H11" i="7" s="1"/>
  <c r="I11" i="7" s="1"/>
  <c r="J11" i="7" s="1"/>
  <c r="K11" i="7" s="1"/>
  <c r="C26" i="7"/>
  <c r="C28" i="7" s="1"/>
  <c r="G40" i="7"/>
  <c r="C41" i="7"/>
  <c r="C43" i="7" s="1"/>
  <c r="B27" i="3"/>
  <c r="N23" i="3"/>
  <c r="C25" i="3"/>
  <c r="C26" i="3" s="1"/>
  <c r="R9" i="1"/>
  <c r="C18" i="3"/>
  <c r="D18" i="3" s="1"/>
  <c r="E18" i="3" s="1"/>
  <c r="F18" i="3" s="1"/>
  <c r="G18" i="3" s="1"/>
  <c r="H18" i="3" s="1"/>
  <c r="I18" i="3" s="1"/>
  <c r="J18" i="3" s="1"/>
  <c r="K18" i="3" s="1"/>
  <c r="B20" i="3"/>
  <c r="N9" i="3"/>
  <c r="B13" i="3"/>
  <c r="L11" i="3"/>
  <c r="L17" i="1"/>
  <c r="P17" i="1"/>
  <c r="M17" i="1"/>
  <c r="H17" i="1"/>
  <c r="N17" i="1"/>
  <c r="J17" i="1"/>
  <c r="R12" i="1"/>
  <c r="Q17" i="1"/>
  <c r="R13" i="1"/>
  <c r="F17" i="1"/>
  <c r="R16" i="1"/>
  <c r="G17" i="1"/>
  <c r="K17" i="1"/>
  <c r="R14" i="1"/>
  <c r="R15" i="1"/>
  <c r="O17" i="1"/>
  <c r="I17" i="1"/>
  <c r="E13" i="7" l="1"/>
  <c r="D13" i="7"/>
  <c r="D19" i="3"/>
  <c r="C19" i="3"/>
  <c r="L18" i="3"/>
  <c r="L19" i="3" s="1"/>
  <c r="K19" i="3"/>
  <c r="E24" i="3"/>
  <c r="E10" i="3"/>
  <c r="D12" i="3"/>
  <c r="H40" i="7"/>
  <c r="D26" i="7"/>
  <c r="D28" i="7" s="1"/>
  <c r="L11" i="7"/>
  <c r="D41" i="7"/>
  <c r="D43" i="7" s="1"/>
  <c r="F10" i="7"/>
  <c r="F13" i="7" s="1"/>
  <c r="D25" i="3"/>
  <c r="D26" i="3" s="1"/>
  <c r="E17" i="3"/>
  <c r="N16" i="3"/>
  <c r="C13" i="3"/>
  <c r="M11" i="3"/>
  <c r="R17" i="1"/>
  <c r="G34" i="7"/>
  <c r="K23" i="7"/>
  <c r="L34" i="7"/>
  <c r="C4" i="7"/>
  <c r="G5" i="7"/>
  <c r="G21" i="7"/>
  <c r="M23" i="7"/>
  <c r="I35" i="7"/>
  <c r="H5" i="7"/>
  <c r="D19" i="7"/>
  <c r="K35" i="7"/>
  <c r="D38" i="7"/>
  <c r="I20" i="7"/>
  <c r="F34" i="7"/>
  <c r="F37" i="7"/>
  <c r="M35" i="7"/>
  <c r="D7" i="7"/>
  <c r="L8" i="7"/>
  <c r="K19" i="7"/>
  <c r="C38" i="7"/>
  <c r="I7" i="7"/>
  <c r="B4" i="7"/>
  <c r="B19" i="7"/>
  <c r="F35" i="7"/>
  <c r="F4" i="7"/>
  <c r="C36" i="7"/>
  <c r="M5" i="7"/>
  <c r="M4" i="7"/>
  <c r="D22" i="7"/>
  <c r="J22" i="7"/>
  <c r="E6" i="7"/>
  <c r="B6" i="7"/>
  <c r="H7" i="7"/>
  <c r="J34" i="7"/>
  <c r="E36" i="7"/>
  <c r="C6" i="7"/>
  <c r="L21" i="7"/>
  <c r="F22" i="7"/>
  <c r="C34" i="7"/>
  <c r="J7" i="7"/>
  <c r="G8" i="7"/>
  <c r="M38" i="7"/>
  <c r="J38" i="7"/>
  <c r="G35" i="7"/>
  <c r="H22" i="7"/>
  <c r="E21" i="7"/>
  <c r="E22" i="7"/>
  <c r="H20" i="7"/>
  <c r="J35" i="7"/>
  <c r="I34" i="7"/>
  <c r="F36" i="7"/>
  <c r="J36" i="7"/>
  <c r="E5" i="7"/>
  <c r="B38" i="7"/>
  <c r="D4" i="7"/>
  <c r="K22" i="7"/>
  <c r="D37" i="7"/>
  <c r="M7" i="7"/>
  <c r="D34" i="7"/>
  <c r="L7" i="7"/>
  <c r="D21" i="7"/>
  <c r="H36" i="7"/>
  <c r="K37" i="7"/>
  <c r="M22" i="7"/>
  <c r="M20" i="7"/>
  <c r="K7" i="7"/>
  <c r="H38" i="7"/>
  <c r="I5" i="7"/>
  <c r="G7" i="7"/>
  <c r="F21" i="7"/>
  <c r="I23" i="7"/>
  <c r="F38" i="7"/>
  <c r="F8" i="7"/>
  <c r="I4" i="7"/>
  <c r="J6" i="7"/>
  <c r="K4" i="7"/>
  <c r="H6" i="7"/>
  <c r="E23" i="7"/>
  <c r="M21" i="7"/>
  <c r="M34" i="7"/>
  <c r="G38" i="7"/>
  <c r="E35" i="7"/>
  <c r="B5" i="7"/>
  <c r="B7" i="7"/>
  <c r="L37" i="7"/>
  <c r="G19" i="7"/>
  <c r="C35" i="7"/>
  <c r="E20" i="7"/>
  <c r="H8" i="7"/>
  <c r="C5" i="7"/>
  <c r="J21" i="7"/>
  <c r="L6" i="7"/>
  <c r="J5" i="7"/>
  <c r="D5" i="7"/>
  <c r="M37" i="7"/>
  <c r="E8" i="7"/>
  <c r="G6" i="7"/>
  <c r="D23" i="7"/>
  <c r="B20" i="7"/>
  <c r="K34" i="7"/>
  <c r="I6" i="7"/>
  <c r="F7" i="7"/>
  <c r="H19" i="7"/>
  <c r="B35" i="7"/>
  <c r="G20" i="7"/>
  <c r="J37" i="7"/>
  <c r="F5" i="7"/>
  <c r="K21" i="7"/>
  <c r="J8" i="7"/>
  <c r="I36" i="7"/>
  <c r="J19" i="7"/>
  <c r="G22" i="7"/>
  <c r="D8" i="7"/>
  <c r="E38" i="7"/>
  <c r="B21" i="7"/>
  <c r="H23" i="7"/>
  <c r="L20" i="7"/>
  <c r="C22" i="7"/>
  <c r="E4" i="7"/>
  <c r="I38" i="7"/>
  <c r="L23" i="7"/>
  <c r="H35" i="7"/>
  <c r="D36" i="7"/>
  <c r="G4" i="7"/>
  <c r="E19" i="7"/>
  <c r="K6" i="7"/>
  <c r="M36" i="7"/>
  <c r="M19" i="7"/>
  <c r="I8" i="7"/>
  <c r="C37" i="7"/>
  <c r="L36" i="7"/>
  <c r="D35" i="7"/>
  <c r="L38" i="7"/>
  <c r="K8" i="7"/>
  <c r="H37" i="7"/>
  <c r="J23" i="7"/>
  <c r="H21" i="7"/>
  <c r="C19" i="7"/>
  <c r="K5" i="7"/>
  <c r="F6" i="7"/>
  <c r="C7" i="7"/>
  <c r="I37" i="7"/>
  <c r="I19" i="7"/>
  <c r="B37" i="7"/>
  <c r="J20" i="7"/>
  <c r="L4" i="7"/>
  <c r="G37" i="7"/>
  <c r="F19" i="7"/>
  <c r="H4" i="7"/>
  <c r="B34" i="7"/>
  <c r="C20" i="7"/>
  <c r="I22" i="7"/>
  <c r="L5" i="7"/>
  <c r="C8" i="7"/>
  <c r="K38" i="7"/>
  <c r="E34" i="7"/>
  <c r="G36" i="7"/>
  <c r="I21" i="7"/>
  <c r="B23" i="7"/>
  <c r="F23" i="7"/>
  <c r="E37" i="7"/>
  <c r="E7" i="7"/>
  <c r="C23" i="7"/>
  <c r="D20" i="7"/>
  <c r="B36" i="7"/>
  <c r="K20" i="7"/>
  <c r="M6" i="7"/>
  <c r="L19" i="7"/>
  <c r="M8" i="7"/>
  <c r="B22" i="7"/>
  <c r="L22" i="7"/>
  <c r="L35" i="7"/>
  <c r="B8" i="7"/>
  <c r="D6" i="7"/>
  <c r="C21" i="7"/>
  <c r="G23" i="7"/>
  <c r="J4" i="7"/>
  <c r="F20" i="7"/>
  <c r="H34" i="7"/>
  <c r="K36" i="7"/>
  <c r="I9" i="7" l="1"/>
  <c r="N19" i="7"/>
  <c r="B24" i="7"/>
  <c r="B29" i="7" s="1"/>
  <c r="E39" i="7"/>
  <c r="J39" i="7"/>
  <c r="N8" i="7"/>
  <c r="N37" i="7"/>
  <c r="B9" i="7"/>
  <c r="B14" i="7" s="1"/>
  <c r="N4" i="7"/>
  <c r="K39" i="7"/>
  <c r="N7" i="7"/>
  <c r="N22" i="7"/>
  <c r="D24" i="7"/>
  <c r="D29" i="7" s="1"/>
  <c r="J24" i="7"/>
  <c r="I24" i="7"/>
  <c r="N5" i="7"/>
  <c r="N6" i="7"/>
  <c r="J9" i="7"/>
  <c r="N20" i="7"/>
  <c r="E9" i="7"/>
  <c r="E14" i="7" s="1"/>
  <c r="D39" i="7"/>
  <c r="D44" i="7" s="1"/>
  <c r="K24" i="7"/>
  <c r="N35" i="7"/>
  <c r="M39" i="7"/>
  <c r="N36" i="7"/>
  <c r="M24" i="7"/>
  <c r="H39" i="7"/>
  <c r="N23" i="7"/>
  <c r="N34" i="7"/>
  <c r="B39" i="7"/>
  <c r="B44" i="7" s="1"/>
  <c r="H24" i="7"/>
  <c r="M9" i="7"/>
  <c r="C39" i="7"/>
  <c r="C44" i="7" s="1"/>
  <c r="I39" i="7"/>
  <c r="C24" i="7"/>
  <c r="C29" i="7" s="1"/>
  <c r="H9" i="7"/>
  <c r="N21" i="7"/>
  <c r="D9" i="7"/>
  <c r="D14" i="7" s="1"/>
  <c r="C9" i="7"/>
  <c r="C14" i="7" s="1"/>
  <c r="F24" i="7"/>
  <c r="E24" i="7"/>
  <c r="N38" i="7"/>
  <c r="L39" i="7"/>
  <c r="F39" i="7"/>
  <c r="K9" i="7"/>
  <c r="F9" i="7"/>
  <c r="F14" i="7" s="1"/>
  <c r="G9" i="7"/>
  <c r="L24" i="7"/>
  <c r="L9" i="7"/>
  <c r="G24" i="7"/>
  <c r="G39" i="7"/>
  <c r="M18" i="3"/>
  <c r="M19" i="3" s="1"/>
  <c r="D13" i="3"/>
  <c r="C20" i="3"/>
  <c r="F24" i="3"/>
  <c r="F17" i="3"/>
  <c r="E19" i="3"/>
  <c r="F10" i="3"/>
  <c r="E12" i="3"/>
  <c r="G10" i="7"/>
  <c r="G13" i="7" s="1"/>
  <c r="E26" i="7"/>
  <c r="E28" i="7" s="1"/>
  <c r="E41" i="7"/>
  <c r="E43" i="7" s="1"/>
  <c r="I40" i="7"/>
  <c r="M11" i="7"/>
  <c r="C27" i="3"/>
  <c r="E25" i="3"/>
  <c r="E26" i="3" s="1"/>
  <c r="D20" i="3"/>
  <c r="N11" i="3"/>
  <c r="D45" i="7"/>
  <c r="B46" i="7"/>
  <c r="C30" i="7"/>
  <c r="D16" i="7"/>
  <c r="B16" i="7"/>
  <c r="E15" i="7"/>
  <c r="D30" i="7"/>
  <c r="B30" i="7"/>
  <c r="C15" i="7"/>
  <c r="D46" i="7"/>
  <c r="B45" i="7"/>
  <c r="C31" i="7"/>
  <c r="F16" i="7"/>
  <c r="D15" i="7"/>
  <c r="B15" i="7"/>
  <c r="B31" i="7"/>
  <c r="F15" i="7"/>
  <c r="E16" i="7"/>
  <c r="C45" i="7"/>
  <c r="C16" i="7"/>
  <c r="C46" i="7"/>
  <c r="D31" i="7"/>
  <c r="E44" i="7" l="1"/>
  <c r="E29" i="7"/>
  <c r="G14" i="7"/>
  <c r="N39" i="7"/>
  <c r="N24" i="7"/>
  <c r="N9" i="7"/>
  <c r="N18" i="3"/>
  <c r="N11" i="7"/>
  <c r="E13" i="3"/>
  <c r="G17" i="3"/>
  <c r="F19" i="3"/>
  <c r="G10" i="3"/>
  <c r="F12" i="3"/>
  <c r="G24" i="3"/>
  <c r="F41" i="7"/>
  <c r="F43" i="7" s="1"/>
  <c r="F26" i="7"/>
  <c r="F28" i="7" s="1"/>
  <c r="F29" i="7" s="1"/>
  <c r="H10" i="7"/>
  <c r="H13" i="7" s="1"/>
  <c r="H14" i="7" s="1"/>
  <c r="J40" i="7"/>
  <c r="F25" i="3"/>
  <c r="F26" i="3" s="1"/>
  <c r="D27" i="3"/>
  <c r="E20" i="3"/>
  <c r="E30" i="7"/>
  <c r="H16" i="7"/>
  <c r="G16" i="7"/>
  <c r="E45" i="7"/>
  <c r="F30" i="7"/>
  <c r="H15" i="7"/>
  <c r="E46" i="7"/>
  <c r="F31" i="7"/>
  <c r="G15" i="7"/>
  <c r="E31" i="7"/>
  <c r="F44" i="7" l="1"/>
  <c r="F13" i="3"/>
  <c r="H10" i="3"/>
  <c r="G12" i="3"/>
  <c r="H24" i="3"/>
  <c r="H17" i="3"/>
  <c r="G19" i="3"/>
  <c r="G26" i="7"/>
  <c r="G28" i="7" s="1"/>
  <c r="G29" i="7" s="1"/>
  <c r="G41" i="7"/>
  <c r="G43" i="7" s="1"/>
  <c r="G44" i="7" s="1"/>
  <c r="N40" i="7"/>
  <c r="I10" i="7"/>
  <c r="I13" i="7" s="1"/>
  <c r="I14" i="7" s="1"/>
  <c r="E27" i="3"/>
  <c r="G25" i="3"/>
  <c r="G26" i="3" s="1"/>
  <c r="F20" i="3"/>
  <c r="F45" i="7"/>
  <c r="I16" i="7"/>
  <c r="G31" i="7"/>
  <c r="G45" i="7"/>
  <c r="G30" i="7"/>
  <c r="F46" i="7"/>
  <c r="I15" i="7"/>
  <c r="G46" i="7"/>
  <c r="G13" i="3" l="1"/>
  <c r="I17" i="3"/>
  <c r="H19" i="3"/>
  <c r="I10" i="3"/>
  <c r="H12" i="3"/>
  <c r="I24" i="3"/>
  <c r="H41" i="7"/>
  <c r="H43" i="7" s="1"/>
  <c r="H44" i="7" s="1"/>
  <c r="J10" i="7"/>
  <c r="H26" i="7"/>
  <c r="H28" i="7" s="1"/>
  <c r="H29" i="7" s="1"/>
  <c r="F27" i="3"/>
  <c r="H25" i="3"/>
  <c r="H26" i="3" s="1"/>
  <c r="G20" i="3"/>
  <c r="H31" i="7"/>
  <c r="H45" i="7"/>
  <c r="H30" i="7"/>
  <c r="H46" i="7"/>
  <c r="J13" i="7" l="1"/>
  <c r="J14" i="7" s="1"/>
  <c r="H13" i="3"/>
  <c r="J10" i="3"/>
  <c r="I12" i="3"/>
  <c r="J24" i="3"/>
  <c r="J17" i="3"/>
  <c r="J19" i="3" s="1"/>
  <c r="I19" i="3"/>
  <c r="I41" i="7"/>
  <c r="I43" i="7" s="1"/>
  <c r="I44" i="7" s="1"/>
  <c r="I26" i="7"/>
  <c r="I28" i="7" s="1"/>
  <c r="I29" i="7" s="1"/>
  <c r="I25" i="3"/>
  <c r="I26" i="3" s="1"/>
  <c r="G27" i="3"/>
  <c r="H20" i="3"/>
  <c r="I31" i="7"/>
  <c r="J16" i="7"/>
  <c r="J15" i="7"/>
  <c r="I46" i="7"/>
  <c r="I30" i="7"/>
  <c r="I45" i="7"/>
  <c r="K13" i="7" l="1"/>
  <c r="K14" i="7" s="1"/>
  <c r="I13" i="3"/>
  <c r="N24" i="3"/>
  <c r="K10" i="3"/>
  <c r="J12" i="3"/>
  <c r="J41" i="7"/>
  <c r="J43" i="7" s="1"/>
  <c r="J44" i="7" s="1"/>
  <c r="J26" i="7"/>
  <c r="J28" i="7" s="1"/>
  <c r="J29" i="7" s="1"/>
  <c r="H27" i="3"/>
  <c r="J25" i="3"/>
  <c r="J26" i="3" s="1"/>
  <c r="I20" i="3"/>
  <c r="J31" i="7"/>
  <c r="J46" i="7"/>
  <c r="K15" i="7"/>
  <c r="J30" i="7"/>
  <c r="J45" i="7"/>
  <c r="K16" i="7"/>
  <c r="M13" i="7" l="1"/>
  <c r="M14" i="7" s="1"/>
  <c r="L13" i="7"/>
  <c r="L14" i="7" s="1"/>
  <c r="J13" i="3"/>
  <c r="L10" i="3"/>
  <c r="K12" i="3"/>
  <c r="K26" i="7"/>
  <c r="K28" i="7" s="1"/>
  <c r="K29" i="7" s="1"/>
  <c r="K41" i="7"/>
  <c r="K43" i="7" s="1"/>
  <c r="K44" i="7" s="1"/>
  <c r="I27" i="3"/>
  <c r="K25" i="3"/>
  <c r="K26" i="3" s="1"/>
  <c r="J20" i="3"/>
  <c r="K46" i="7"/>
  <c r="M15" i="7"/>
  <c r="L15" i="7"/>
  <c r="K31" i="7"/>
  <c r="M16" i="7"/>
  <c r="K30" i="7"/>
  <c r="L16" i="7"/>
  <c r="K45" i="7"/>
  <c r="N16" i="7" l="1"/>
  <c r="N10" i="7"/>
  <c r="K13" i="3"/>
  <c r="M10" i="3"/>
  <c r="M12" i="3" s="1"/>
  <c r="L12" i="3"/>
  <c r="L41" i="7"/>
  <c r="L43" i="7" s="1"/>
  <c r="L44" i="7" s="1"/>
  <c r="L26" i="7"/>
  <c r="L28" i="7" s="1"/>
  <c r="L29" i="7" s="1"/>
  <c r="L25" i="3"/>
  <c r="L26" i="3" s="1"/>
  <c r="J27" i="3"/>
  <c r="K20" i="3"/>
  <c r="L30" i="7"/>
  <c r="L46" i="7"/>
  <c r="L45" i="7"/>
  <c r="L31" i="7"/>
  <c r="L13" i="3" l="1"/>
  <c r="M13" i="3"/>
  <c r="N10" i="3"/>
  <c r="N12" i="3"/>
  <c r="N13" i="3" s="1"/>
  <c r="M41" i="7"/>
  <c r="M43" i="7" s="1"/>
  <c r="M26" i="7"/>
  <c r="M28" i="7" s="1"/>
  <c r="M25" i="3"/>
  <c r="M26" i="3" s="1"/>
  <c r="K27" i="3"/>
  <c r="N19" i="3"/>
  <c r="N20" i="3" s="1"/>
  <c r="N17" i="3"/>
  <c r="L20" i="3"/>
  <c r="M20" i="3"/>
  <c r="M44" i="7" l="1"/>
  <c r="N43" i="7"/>
  <c r="M29" i="7"/>
  <c r="N28" i="7"/>
  <c r="N26" i="7"/>
  <c r="N41" i="7"/>
  <c r="N25" i="3"/>
  <c r="L27" i="3"/>
  <c r="M45" i="7"/>
  <c r="M31" i="7"/>
  <c r="M46" i="7"/>
  <c r="M30" i="7"/>
  <c r="N45" i="7"/>
  <c r="N30" i="7"/>
  <c r="N46" i="7" l="1"/>
  <c r="N31" i="7"/>
  <c r="N29" i="7"/>
  <c r="N44" i="7"/>
  <c r="N13" i="7"/>
  <c r="N14" i="7" s="1"/>
  <c r="M27" i="3"/>
  <c r="N26" i="3"/>
  <c r="N27" i="3" s="1"/>
  <c r="N15" i="7"/>
</calcChain>
</file>

<file path=xl/sharedStrings.xml><?xml version="1.0" encoding="utf-8"?>
<sst xmlns="http://schemas.openxmlformats.org/spreadsheetml/2006/main" count="251" uniqueCount="63">
  <si>
    <t>Sales</t>
  </si>
  <si>
    <t>Product A</t>
  </si>
  <si>
    <t>Product B</t>
  </si>
  <si>
    <t>Product C</t>
  </si>
  <si>
    <t>Product D</t>
  </si>
  <si>
    <t>Product E</t>
  </si>
  <si>
    <t>Definition of uncertainty</t>
  </si>
  <si>
    <t>Planned Sales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</si>
  <si>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</si>
  <si>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</si>
  <si>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</si>
  <si>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</si>
  <si>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</si>
  <si>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</si>
  <si>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</si>
  <si>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</si>
  <si>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</si>
  <si>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</si>
  <si>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</si>
  <si>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</si>
  <si>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YEAR</t>
  </si>
  <si>
    <t>Simulated Sales</t>
  </si>
  <si>
    <t>Sales Value mUSD</t>
  </si>
  <si>
    <t xml:space="preserve">
Total Planned Sales</t>
  </si>
  <si>
    <t>Min</t>
  </si>
  <si>
    <t>Max</t>
  </si>
  <si>
    <t xml:space="preserve">
Total Simulated Sales</t>
  </si>
  <si>
    <t>Capacity Needs</t>
  </si>
  <si>
    <t>Equipment</t>
  </si>
  <si>
    <t>X</t>
  </si>
  <si>
    <t>Y</t>
  </si>
  <si>
    <t>Z</t>
  </si>
  <si>
    <t>Demand Survey (hours)</t>
  </si>
  <si>
    <t>Equipment X</t>
  </si>
  <si>
    <t>Equipment Y</t>
  </si>
  <si>
    <t>Equipment Z</t>
  </si>
  <si>
    <t>ML</t>
  </si>
  <si>
    <t>Exp</t>
  </si>
  <si>
    <t>No of machines</t>
  </si>
  <si>
    <t>Breakdown hours</t>
  </si>
  <si>
    <t>Standard Capacity</t>
  </si>
  <si>
    <t>Capacity Risk Profile</t>
  </si>
  <si>
    <t>Average Breakdowns/month</t>
  </si>
  <si>
    <t>Standard Demand</t>
  </si>
  <si>
    <t>Hrs/machine</t>
  </si>
  <si>
    <t>Standard Capacity Load</t>
  </si>
  <si>
    <t xml:space="preserve">
Breakdown Duration/hours</t>
  </si>
  <si>
    <t>Simulated Demand</t>
  </si>
  <si>
    <t>Simulated Capacity</t>
  </si>
  <si>
    <t>Standard</t>
  </si>
  <si>
    <t>Capacity need hours/mUSD</t>
  </si>
  <si>
    <t>Delivery certainty</t>
  </si>
  <si>
    <t>Data analytics example</t>
  </si>
  <si>
    <t>Product A Sales</t>
  </si>
  <si>
    <t>Month</t>
  </si>
  <si>
    <t>P
Planned</t>
  </si>
  <si>
    <t>A
Actual</t>
  </si>
  <si>
    <t>Oct.</t>
  </si>
  <si>
    <t>May</t>
  </si>
  <si>
    <t>Utilization/Load</t>
  </si>
  <si>
    <t>Non delivery risk</t>
  </si>
  <si>
    <t>90th Percentile Load</t>
  </si>
  <si>
    <t>A/P
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</si>
</sst>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9" fontId="0" fillId="0" borderId="0" xfId="0" applyNumberFormat="1"/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right"/>
    </xf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3" fontId="0" fillId="0" borderId="2" xfId="0" applyNumberFormat="1" applyBorder="1"/>
    <xf numFmtId="0" fontId="0" fillId="0" borderId="1" xfId="0" applyBorder="1"/>
    <xf numFmtId="0" fontId="0" fillId="0" borderId="0" xfId="0" applyAlignment="1">
      <alignment wrapText="1"/>
    </xf>
    <xf numFmtId="1" fontId="0" fillId="0" borderId="0" xfId="0" applyNumberFormat="1"/>
    <xf numFmtId="0" fontId="0" fillId="0" borderId="0" xfId="0" applyFont="1" applyAlignment="1">
      <alignment wrapText="1"/>
    </xf>
    <xf numFmtId="3" fontId="0" fillId="0" borderId="0" xfId="0" applyNumberFormat="1" applyFont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2" fillId="0" borderId="1" xfId="0" applyFont="1" applyBorder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2" fillId="5" borderId="3" xfId="0" applyFont="1" applyFill="1" applyBorder="1" applyAlignment="1">
      <alignment wrapText="1"/>
    </xf>
    <xf numFmtId="0" fontId="2" fillId="5" borderId="3" xfId="0" applyFont="1" applyFill="1" applyBorder="1"/>
    <xf numFmtId="3" fontId="2" fillId="5" borderId="3" xfId="0" applyNumberFormat="1" applyFont="1" applyFill="1" applyBorder="1"/>
    <xf numFmtId="0" fontId="2" fillId="4" borderId="3" xfId="0" applyFont="1" applyFill="1" applyBorder="1" applyAlignment="1">
      <alignment wrapText="1"/>
    </xf>
    <xf numFmtId="0" fontId="2" fillId="4" borderId="3" xfId="0" applyFont="1" applyFill="1" applyBorder="1"/>
    <xf numFmtId="3" fontId="2" fillId="4" borderId="3" xfId="0" applyNumberFormat="1" applyFont="1" applyFill="1" applyBorder="1"/>
    <xf numFmtId="0" fontId="2" fillId="4" borderId="0" xfId="0" applyFont="1" applyFill="1" applyAlignment="1">
      <alignment wrapText="1"/>
    </xf>
    <xf numFmtId="3" fontId="2" fillId="4" borderId="0" xfId="0" applyNumberFormat="1" applyFont="1" applyFill="1"/>
    <xf numFmtId="0" fontId="2" fillId="4" borderId="1" xfId="0" applyFont="1" applyFill="1" applyBorder="1"/>
    <xf numFmtId="9" fontId="2" fillId="4" borderId="1" xfId="1" applyFont="1" applyFill="1" applyBorder="1"/>
    <xf numFmtId="0" fontId="3" fillId="0" borderId="0" xfId="0" applyFont="1"/>
    <xf numFmtId="0" fontId="2" fillId="0" borderId="0" xfId="0" applyFont="1" applyBorder="1"/>
    <xf numFmtId="0" fontId="0" fillId="0" borderId="0" xfId="0" applyFill="1"/>
    <xf numFmtId="0" fontId="0" fillId="0" borderId="0" xfId="0" applyFont="1" applyFill="1" applyAlignment="1">
      <alignment wrapText="1"/>
    </xf>
    <xf numFmtId="3" fontId="0" fillId="0" borderId="0" xfId="0" applyNumberFormat="1" applyFont="1" applyFill="1"/>
    <xf numFmtId="3" fontId="0" fillId="0" borderId="0" xfId="0" applyNumberFormat="1" applyFill="1"/>
    <xf numFmtId="0" fontId="2" fillId="0" borderId="0" xfId="0" applyFont="1" applyFill="1" applyAlignment="1">
      <alignment wrapText="1"/>
    </xf>
    <xf numFmtId="9" fontId="2" fillId="0" borderId="0" xfId="1" applyFont="1" applyFill="1" applyBorder="1"/>
    <xf numFmtId="3" fontId="0" fillId="3" borderId="0" xfId="0" applyNumberFormat="1" applyFont="1" applyFill="1"/>
    <xf numFmtId="0" fontId="2" fillId="6" borderId="0" xfId="0" applyFont="1" applyFill="1"/>
    <xf numFmtId="0" fontId="2" fillId="6" borderId="0" xfId="0" applyFont="1" applyFill="1" applyAlignment="1">
      <alignment horizontal="right"/>
    </xf>
    <xf numFmtId="9" fontId="2" fillId="6" borderId="0" xfId="0" applyNumberFormat="1" applyFont="1" applyFill="1"/>
    <xf numFmtId="0" fontId="4" fillId="0" borderId="0" xfId="0" applyFont="1"/>
    <xf numFmtId="0" fontId="5" fillId="0" borderId="0" xfId="0" applyFont="1" applyBorder="1"/>
    <xf numFmtId="0" fontId="5" fillId="0" borderId="0" xfId="0" applyFont="1" applyAlignment="1">
      <alignment horizontal="right" wrapText="1"/>
    </xf>
    <xf numFmtId="0" fontId="4" fillId="0" borderId="0" xfId="0" applyFont="1" applyBorder="1" applyAlignment="1">
      <alignment horizontal="left"/>
    </xf>
    <xf numFmtId="3" fontId="4" fillId="0" borderId="0" xfId="0" applyNumberFormat="1" applyFont="1"/>
    <xf numFmtId="4" fontId="4" fillId="0" borderId="0" xfId="0" applyNumberFormat="1" applyFont="1"/>
    <xf numFmtId="0" fontId="5" fillId="0" borderId="0" xfId="0" applyFont="1"/>
    <xf numFmtId="0" fontId="6" fillId="0" borderId="0" xfId="0" applyFont="1"/>
    <xf numFmtId="3" fontId="0" fillId="0" borderId="0" xfId="0" applyNumberFormat="1" applyFont="1" applyFill="1" applyAlignment="1">
      <alignment horizontal="right"/>
    </xf>
    <xf numFmtId="3" fontId="2" fillId="0" borderId="0" xfId="0" applyNumberFormat="1" applyFont="1" applyFill="1"/>
    <xf numFmtId="0" fontId="0" fillId="0" borderId="0" xfId="0" applyFill="1" applyBorder="1"/>
    <xf numFmtId="0" fontId="0" fillId="0" borderId="4" xfId="0" applyFill="1" applyBorder="1"/>
    <xf numFmtId="9" fontId="0" fillId="0" borderId="0" xfId="0" applyNumberFormat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9" xfId="0" applyBorder="1" applyAlignment="1">
      <alignment horizontal="right"/>
    </xf>
    <xf numFmtId="0" fontId="7" fillId="0" borderId="0" xfId="0" applyFont="1"/>
    <xf numFmtId="0" fontId="2" fillId="7" borderId="10" xfId="0" applyFont="1" applyFill="1" applyBorder="1"/>
    <xf numFmtId="9" fontId="2" fillId="7" borderId="10" xfId="1" applyFont="1" applyFill="1" applyBorder="1"/>
    <xf numFmtId="0" fontId="0" fillId="0" borderId="0" xfId="0" applyFont="1" applyFill="1" applyBorder="1"/>
    <xf numFmtId="9" fontId="1" fillId="0" borderId="0" xfId="1" applyFont="1" applyFill="1" applyBorder="1"/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720090</xdr:colOff>
      <xdr:row>2</xdr:row>
      <xdr:rowOff>133350</xdr:rowOff>
    </xdr:from>
    <xdr:to>
      <xdr:col>17</xdr:col>
      <xdr:colOff>106527</xdr:colOff>
      <xdr:row>29</xdr:row>
      <xdr:rowOff>68580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C9F30B-35BD-4716-8EC0-D790415B1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2910" y="582930"/>
          <a:ext cx="7833207" cy="5269230"/>
        </a:xfrm>
        <a:prstGeom prst="rect">
          <a:avLst/>
        </a:prstGeom>
      </xdr:spPr>
    </xdr:pic>
    <xdr:clientData/>
  </xdr:twoCellAnchor>
  <xdr:twoCellAnchor>
    <xdr:from>
      <xdr:col>6</xdr:col>
      <xdr:colOff>434340</xdr:colOff>
      <xdr:row>0</xdr:row>
      <xdr:rowOff>201930</xdr:rowOff>
    </xdr:from>
    <xdr:to>
      <xdr:col>13</xdr:col>
      <xdr:colOff>361950</xdr:colOff>
      <xdr:row>3</xdr:row>
      <xdr:rowOff>38100</xdr:rowOff>
    </xdr:to>
    <xdr:sp macro="" textlink="">
      <xdr:nvSpPr>
        <xdr:cNvPr id="4" name="Speech Bubble: Rectangle with Corners Rounded 3">
          <a:extLst>
            <a:ext uri="{FF2B5EF4-FFF2-40B4-BE49-F238E27FC236}">
              <a16:creationId xmlns:a16="http://schemas.microsoft.com/office/drawing/2014/main" id="{9731F347-EFFD-4437-BC80-E8D1B1C96F48}"/>
            </a:ext>
          </a:extLst>
        </xdr:cNvPr>
        <xdr:cNvSpPr/>
      </xdr:nvSpPr>
      <xdr:spPr>
        <a:xfrm>
          <a:off x="5353050" y="201930"/>
          <a:ext cx="4408170" cy="476250"/>
        </a:xfrm>
        <a:prstGeom prst="wedgeRoundRectCallout">
          <a:avLst>
            <a:gd name="adj1" fmla="val -56702"/>
            <a:gd name="adj2" fmla="val 309066"/>
            <a:gd name="adj3" fmla="val 16667"/>
          </a:avLst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Simulation formula based on best fit:</a:t>
          </a:r>
        </a:p>
        <a:p>
          <a:pPr algn="l"/>
          <a:r>
            <a:rPr lang="en-GB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=VosePearson5(64,2193992199434;63,7993386297196)*B5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182880</xdr:colOff>
      <xdr:row>2</xdr:row>
      <xdr:rowOff>87630</xdr:rowOff>
    </xdr:from>
    <xdr:to>
      <xdr:col>17</xdr:col>
      <xdr:colOff>224790</xdr:colOff>
      <xdr:row>12</xdr:row>
      <xdr:rowOff>19050</xdr:rowOff>
    </xdr:to>
    <xdr:sp macro="" textlink="">
      <xdr:nvSpPr>
        <xdr:cNvPr id="2" name="Speech Bubble: Rectangle with Corners Rounded 1">
          <a:extLst>
            <a:ext uri="{FF2B5EF4-FFF2-40B4-BE49-F238E27FC236}">
              <a16:creationId xmlns:a16="http://schemas.microsoft.com/office/drawing/2014/main" id="{5E930D84-C41C-4E90-B528-13C4D5AC2821}"/>
            </a:ext>
          </a:extLst>
        </xdr:cNvPr>
        <xdr:cNvSpPr/>
      </xdr:nvSpPr>
      <xdr:spPr>
        <a:xfrm>
          <a:off x="11494770" y="502920"/>
          <a:ext cx="1322070" cy="845820"/>
        </a:xfrm>
        <a:prstGeom prst="wedgeRoundRectCallout">
          <a:avLst>
            <a:gd name="adj1" fmla="val -87177"/>
            <a:gd name="adj2" fmla="val 6205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200"/>
            <a:t>No need for capacity investments</a:t>
          </a:r>
        </a:p>
      </xdr:txBody>
    </xdr:sp>
    <xdr:clientData/>
  </xdr:twoCellAnchor>
  <xdr:twoCellAnchor>
    <xdr:from>
      <xdr:col>15</xdr:col>
      <xdr:colOff>182880</xdr:colOff>
      <xdr:row>14</xdr:row>
      <xdr:rowOff>15240</xdr:rowOff>
    </xdr:from>
    <xdr:to>
      <xdr:col>17</xdr:col>
      <xdr:colOff>224790</xdr:colOff>
      <xdr:row>19</xdr:row>
      <xdr:rowOff>38100</xdr:rowOff>
    </xdr:to>
    <xdr:sp macro="" textlink="">
      <xdr:nvSpPr>
        <xdr:cNvPr id="7" name="Speech Bubble: Rectangle with Corners Rounded 6">
          <a:extLst>
            <a:ext uri="{FF2B5EF4-FFF2-40B4-BE49-F238E27FC236}">
              <a16:creationId xmlns:a16="http://schemas.microsoft.com/office/drawing/2014/main" id="{DE231CEA-4F42-4E54-BB2B-54E21403F7BC}"/>
            </a:ext>
          </a:extLst>
        </xdr:cNvPr>
        <xdr:cNvSpPr/>
      </xdr:nvSpPr>
      <xdr:spPr>
        <a:xfrm>
          <a:off x="11494770" y="1710690"/>
          <a:ext cx="1322070" cy="937260"/>
        </a:xfrm>
        <a:prstGeom prst="wedgeRoundRectCallout">
          <a:avLst>
            <a:gd name="adj1" fmla="val -92364"/>
            <a:gd name="adj2" fmla="val 55139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200"/>
            <a:t>Capacity investments neeeded for 4th quarter</a:t>
          </a:r>
        </a:p>
      </xdr:txBody>
    </xdr:sp>
    <xdr:clientData/>
  </xdr:twoCellAnchor>
  <xdr:twoCellAnchor>
    <xdr:from>
      <xdr:col>15</xdr:col>
      <xdr:colOff>182880</xdr:colOff>
      <xdr:row>21</xdr:row>
      <xdr:rowOff>19050</xdr:rowOff>
    </xdr:from>
    <xdr:to>
      <xdr:col>17</xdr:col>
      <xdr:colOff>224790</xdr:colOff>
      <xdr:row>27</xdr:row>
      <xdr:rowOff>68580</xdr:rowOff>
    </xdr:to>
    <xdr:sp macro="" textlink="">
      <xdr:nvSpPr>
        <xdr:cNvPr id="8" name="Speech Bubble: Rectangle with Corners Rounded 7">
          <a:extLst>
            <a:ext uri="{FF2B5EF4-FFF2-40B4-BE49-F238E27FC236}">
              <a16:creationId xmlns:a16="http://schemas.microsoft.com/office/drawing/2014/main" id="{8AD94D89-C9A6-4AC9-A0A8-4D1B662AD129}"/>
            </a:ext>
          </a:extLst>
        </xdr:cNvPr>
        <xdr:cNvSpPr/>
      </xdr:nvSpPr>
      <xdr:spPr>
        <a:xfrm>
          <a:off x="11494770" y="2994660"/>
          <a:ext cx="1322070" cy="1146810"/>
        </a:xfrm>
        <a:prstGeom prst="wedgeRoundRectCallout">
          <a:avLst>
            <a:gd name="adj1" fmla="val -95534"/>
            <a:gd name="adj2" fmla="val 37199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200"/>
            <a:t>Capacity investments neeeded for March as</a:t>
          </a:r>
          <a:r>
            <a:rPr lang="en-GB" sz="1200" baseline="0"/>
            <a:t> well as </a:t>
          </a:r>
          <a:r>
            <a:rPr lang="en-GB" sz="1200"/>
            <a:t> 4th quarter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1DC85-4649-4137-82D4-F67A72B650E8}">
  <sheetPr codeName="Sheet1"/>
  <dimension ref="A1:R17"/>
  <sheetViews>
    <sheetView tabSelected="1" workbookViewId="0"/>
  </sheetViews>
  <sheetFormatPr defaultRowHeight="14.4" x14ac:dyDescent="0.55000000000000004"/>
  <cols>
    <col min="1" max="1" width="34.578125" customWidth="1"/>
    <col min="5" max="5" width="1.47265625" customWidth="1"/>
    <col min="6" max="6" width="10.15625" bestFit="1" customWidth="1"/>
    <col min="19" max="19" width="8.83984375" customWidth="1"/>
  </cols>
  <sheetData>
    <row r="1" spans="1:18" ht="18.3" x14ac:dyDescent="0.7">
      <c r="A1" s="29" t="s">
        <v>0</v>
      </c>
    </row>
    <row r="2" spans="1:18" x14ac:dyDescent="0.55000000000000004">
      <c r="E2" s="5"/>
      <c r="F2" s="5" t="s">
        <v>22</v>
      </c>
      <c r="G2" s="5"/>
    </row>
    <row r="3" spans="1:18" ht="14.7" thickBot="1" x14ac:dyDescent="0.6">
      <c r="A3" s="16" t="s">
        <v>7</v>
      </c>
      <c r="B3" s="8"/>
      <c r="C3" s="8"/>
      <c r="D3" s="8"/>
      <c r="E3" s="8"/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3" t="s">
        <v>20</v>
      </c>
    </row>
    <row r="4" spans="1:18" x14ac:dyDescent="0.55000000000000004">
      <c r="A4" t="s">
        <v>1</v>
      </c>
      <c r="F4" s="4">
        <v>100</v>
      </c>
      <c r="G4" s="4">
        <v>120</v>
      </c>
      <c r="H4" s="4">
        <v>130</v>
      </c>
      <c r="I4" s="4">
        <v>150</v>
      </c>
      <c r="J4" s="4">
        <v>140</v>
      </c>
      <c r="K4" s="4">
        <v>130</v>
      </c>
      <c r="L4" s="4">
        <v>120</v>
      </c>
      <c r="M4" s="4">
        <v>130</v>
      </c>
      <c r="N4" s="4">
        <v>140</v>
      </c>
      <c r="O4" s="4">
        <v>160</v>
      </c>
      <c r="P4" s="4">
        <v>180</v>
      </c>
      <c r="Q4" s="4">
        <v>200</v>
      </c>
      <c r="R4" s="7">
        <f>SUM(F4:Q4)</f>
        <v>1700</v>
      </c>
    </row>
    <row r="5" spans="1:18" x14ac:dyDescent="0.55000000000000004">
      <c r="A5" t="s">
        <v>2</v>
      </c>
      <c r="F5" s="4">
        <v>200</v>
      </c>
      <c r="G5" s="4">
        <v>190</v>
      </c>
      <c r="H5" s="4">
        <v>180</v>
      </c>
      <c r="I5" s="4">
        <v>160</v>
      </c>
      <c r="J5" s="4">
        <v>150</v>
      </c>
      <c r="K5" s="4">
        <v>120</v>
      </c>
      <c r="L5" s="4">
        <v>140</v>
      </c>
      <c r="M5" s="4">
        <v>150</v>
      </c>
      <c r="N5" s="4">
        <v>180</v>
      </c>
      <c r="O5" s="4">
        <v>200</v>
      </c>
      <c r="P5" s="4">
        <v>230</v>
      </c>
      <c r="Q5" s="4">
        <v>300</v>
      </c>
      <c r="R5" s="4">
        <f t="shared" ref="R5:R8" si="0">SUM(F5:Q5)</f>
        <v>2200</v>
      </c>
    </row>
    <row r="6" spans="1:18" x14ac:dyDescent="0.55000000000000004">
      <c r="A6" t="s">
        <v>3</v>
      </c>
      <c r="F6" s="4">
        <v>60</v>
      </c>
      <c r="G6" s="4">
        <v>80</v>
      </c>
      <c r="H6" s="4">
        <v>100</v>
      </c>
      <c r="I6" s="4">
        <v>120</v>
      </c>
      <c r="J6" s="4">
        <v>100</v>
      </c>
      <c r="K6" s="4">
        <v>80</v>
      </c>
      <c r="L6" s="4">
        <v>70</v>
      </c>
      <c r="M6" s="4">
        <v>100</v>
      </c>
      <c r="N6" s="4">
        <v>130</v>
      </c>
      <c r="O6" s="4">
        <v>160</v>
      </c>
      <c r="P6" s="4">
        <v>190</v>
      </c>
      <c r="Q6" s="4">
        <v>230</v>
      </c>
      <c r="R6" s="4">
        <f t="shared" si="0"/>
        <v>1420</v>
      </c>
    </row>
    <row r="7" spans="1:18" x14ac:dyDescent="0.55000000000000004">
      <c r="A7" t="s">
        <v>4</v>
      </c>
      <c r="F7" s="4">
        <v>400</v>
      </c>
      <c r="G7" s="4">
        <v>410</v>
      </c>
      <c r="H7" s="4">
        <v>400</v>
      </c>
      <c r="I7" s="4">
        <v>390</v>
      </c>
      <c r="J7" s="4">
        <v>400</v>
      </c>
      <c r="K7" s="4">
        <v>410</v>
      </c>
      <c r="L7" s="4">
        <v>400</v>
      </c>
      <c r="M7" s="4">
        <v>390</v>
      </c>
      <c r="N7" s="4">
        <v>380</v>
      </c>
      <c r="O7" s="4">
        <v>420</v>
      </c>
      <c r="P7" s="4">
        <v>430</v>
      </c>
      <c r="Q7" s="4">
        <v>440</v>
      </c>
      <c r="R7" s="4">
        <f t="shared" si="0"/>
        <v>4870</v>
      </c>
    </row>
    <row r="8" spans="1:18" x14ac:dyDescent="0.55000000000000004">
      <c r="A8" t="s">
        <v>5</v>
      </c>
      <c r="F8" s="4">
        <v>50</v>
      </c>
      <c r="G8" s="4">
        <v>80</v>
      </c>
      <c r="H8" s="4">
        <v>150</v>
      </c>
      <c r="I8" s="4">
        <v>100</v>
      </c>
      <c r="J8" s="4">
        <v>80</v>
      </c>
      <c r="K8" s="4">
        <v>70</v>
      </c>
      <c r="L8" s="4">
        <v>70</v>
      </c>
      <c r="M8" s="4">
        <v>60</v>
      </c>
      <c r="N8" s="4">
        <v>80</v>
      </c>
      <c r="O8" s="4">
        <v>120</v>
      </c>
      <c r="P8" s="4">
        <v>150</v>
      </c>
      <c r="Q8" s="4">
        <v>150</v>
      </c>
      <c r="R8" s="4">
        <f t="shared" si="0"/>
        <v>1160</v>
      </c>
    </row>
    <row r="9" spans="1:18" ht="29.1" thickBot="1" x14ac:dyDescent="0.6">
      <c r="A9" s="19" t="s">
        <v>23</v>
      </c>
      <c r="B9" s="20"/>
      <c r="C9" s="20"/>
      <c r="D9" s="20"/>
      <c r="E9" s="20"/>
      <c r="F9" s="21">
        <f>SUM(F4:F8)</f>
        <v>810</v>
      </c>
      <c r="G9" s="21">
        <f t="shared" ref="G9:R9" si="1">SUM(G4:G8)</f>
        <v>880</v>
      </c>
      <c r="H9" s="21">
        <f t="shared" si="1"/>
        <v>960</v>
      </c>
      <c r="I9" s="21">
        <f t="shared" si="1"/>
        <v>920</v>
      </c>
      <c r="J9" s="21">
        <f t="shared" si="1"/>
        <v>870</v>
      </c>
      <c r="K9" s="21">
        <f t="shared" si="1"/>
        <v>810</v>
      </c>
      <c r="L9" s="21">
        <f t="shared" si="1"/>
        <v>800</v>
      </c>
      <c r="M9" s="21">
        <f t="shared" si="1"/>
        <v>830</v>
      </c>
      <c r="N9" s="21">
        <f t="shared" si="1"/>
        <v>910</v>
      </c>
      <c r="O9" s="21">
        <f t="shared" si="1"/>
        <v>1060</v>
      </c>
      <c r="P9" s="21">
        <f t="shared" si="1"/>
        <v>1180</v>
      </c>
      <c r="Q9" s="21">
        <f t="shared" si="1"/>
        <v>1320</v>
      </c>
      <c r="R9" s="21">
        <f t="shared" si="1"/>
        <v>11350</v>
      </c>
    </row>
    <row r="10" spans="1:18" x14ac:dyDescent="0.55000000000000004">
      <c r="B10" s="62" t="s">
        <v>6</v>
      </c>
      <c r="C10" s="62"/>
      <c r="D10" s="62"/>
    </row>
    <row r="11" spans="1:18" x14ac:dyDescent="0.55000000000000004">
      <c r="A11" s="5" t="s">
        <v>21</v>
      </c>
      <c r="B11" s="53" t="s">
        <v>24</v>
      </c>
      <c r="C11" s="53" t="s">
        <v>36</v>
      </c>
      <c r="D11" s="53" t="s">
        <v>25</v>
      </c>
      <c r="E11" s="14"/>
    </row>
    <row r="12" spans="1:18" x14ac:dyDescent="0.55000000000000004">
      <c r="A12" t="s">
        <v>1</v>
      </c>
      <c r="B12" s="1">
        <v>0.7</v>
      </c>
      <c r="C12" s="1">
        <v>1</v>
      </c>
      <c r="D12" s="1">
        <v>1.3</v>
      </c>
      <c r="F12" s="4">
        <f ca="1">_xll.VoseTriangle($B$12,$C$12,$D$12)*F4</f>
        <v>96.274034087175806</v>
      </c>
      <c r="G12" s="4">
        <f ca="1">_xll.VoseTriangle($B$12,$C$12,$D$12)*G4</f>
        <v>104.61505991221757</v>
      </c>
      <c r="H12" s="4">
        <f ca="1">_xll.VoseTriangle($B$12,$C$12,$D$12)*H4</f>
        <v>126.12624884770142</v>
      </c>
      <c r="I12" s="4">
        <f ca="1">_xll.VoseTriangle($B$12,$C$12,$D$12)*I4</f>
        <v>156.74539733236165</v>
      </c>
      <c r="J12" s="4">
        <f ca="1">_xll.VoseTriangle($B$12,$C$12,$D$12)*J4</f>
        <v>128.1135819105796</v>
      </c>
      <c r="K12" s="4">
        <f ca="1">_xll.VoseTriangle($B$12,$C$12,$D$12)*K4</f>
        <v>128.71734633443864</v>
      </c>
      <c r="L12" s="4">
        <f ca="1">_xll.VoseTriangle($B$12,$C$12,$D$12)*L4</f>
        <v>131.7807183581684</v>
      </c>
      <c r="M12" s="4">
        <f ca="1">_xll.VoseTriangle($B$12,$C$12,$D$12)*M4</f>
        <v>108.19404215469488</v>
      </c>
      <c r="N12" s="4">
        <f ca="1">_xll.VoseTriangle($B$12,$C$12,$D$12)*N4</f>
        <v>115.08703521329211</v>
      </c>
      <c r="O12" s="4">
        <f ca="1">_xll.VoseTriangle($B$12,$C$12,$D$12)*O4</f>
        <v>151.77155727287439</v>
      </c>
      <c r="P12" s="4">
        <f ca="1">_xll.VoseTriangle($B$12,$C$12,$D$12)*P4</f>
        <v>155.80440590612631</v>
      </c>
      <c r="Q12" s="4">
        <f ca="1">_xll.VoseTriangle($B$12,$C$12,$D$12)*Q4</f>
        <v>216.19246050542361</v>
      </c>
      <c r="R12" s="6">
        <f t="shared" ref="R12:R16" ca="1" si="2">SUM(F12:Q12)</f>
        <v>1619.4218878350543</v>
      </c>
    </row>
    <row r="13" spans="1:18" x14ac:dyDescent="0.55000000000000004">
      <c r="A13" t="s">
        <v>2</v>
      </c>
      <c r="B13" s="1">
        <v>0.8</v>
      </c>
      <c r="C13" s="1">
        <v>1</v>
      </c>
      <c r="D13" s="1">
        <v>1.1000000000000001</v>
      </c>
      <c r="F13" s="4">
        <f ca="1">_xll.VoseTriangle($B$12,$C$12,$D$12)*F5</f>
        <v>206.25568405305702</v>
      </c>
      <c r="G13" s="4">
        <f ca="1">_xll.VoseTriangle($B$12,$C$12,$D$12)*G5</f>
        <v>191.45314355679639</v>
      </c>
      <c r="H13" s="4">
        <f ca="1">_xll.VoseTriangle($B$12,$C$12,$D$12)*H5</f>
        <v>183.4753976942512</v>
      </c>
      <c r="I13" s="4">
        <f ca="1">_xll.VoseTriangle($B$12,$C$12,$D$12)*I5</f>
        <v>164.97601544873621</v>
      </c>
      <c r="J13" s="4">
        <f ca="1">_xll.VoseTriangle($B$12,$C$12,$D$12)*J5</f>
        <v>143.50384138843032</v>
      </c>
      <c r="K13" s="4">
        <f ca="1">_xll.VoseTriangle($B$12,$C$12,$D$12)*K5</f>
        <v>103.03666052196688</v>
      </c>
      <c r="L13" s="4">
        <f ca="1">_xll.VoseTriangle($B$12,$C$12,$D$12)*L5</f>
        <v>159.81402040625753</v>
      </c>
      <c r="M13" s="4">
        <f ca="1">_xll.VoseTriangle($B$12,$C$12,$D$12)*M5</f>
        <v>166.91905707562887</v>
      </c>
      <c r="N13" s="4">
        <f ca="1">_xll.VoseTriangle($B$12,$C$12,$D$12)*N5</f>
        <v>191.99953719287254</v>
      </c>
      <c r="O13" s="4">
        <f ca="1">_xll.VoseTriangle($B$12,$C$12,$D$12)*O5</f>
        <v>179.38942586439413</v>
      </c>
      <c r="P13" s="4">
        <f ca="1">_xll.VoseTriangle($B$12,$C$12,$D$12)*P5</f>
        <v>209.17902144402035</v>
      </c>
      <c r="Q13" s="4">
        <f ca="1">_xll.VoseTriangle($B$12,$C$12,$D$12)*Q5</f>
        <v>222.25201272915771</v>
      </c>
      <c r="R13" s="6">
        <f t="shared" ca="1" si="2"/>
        <v>2122.2538173755693</v>
      </c>
    </row>
    <row r="14" spans="1:18" x14ac:dyDescent="0.55000000000000004">
      <c r="A14" t="s">
        <v>3</v>
      </c>
      <c r="B14" s="1">
        <v>0.5</v>
      </c>
      <c r="C14" s="1">
        <v>1</v>
      </c>
      <c r="D14" s="1">
        <v>1.5</v>
      </c>
      <c r="F14" s="4">
        <f ca="1">_xll.VoseTriangle($B$12,$C$12,$D$12)*F6</f>
        <v>64.343445688705501</v>
      </c>
      <c r="G14" s="4">
        <f ca="1">_xll.VoseTriangle($B$12,$C$12,$D$12)*G6</f>
        <v>68.852529958352619</v>
      </c>
      <c r="H14" s="4">
        <f ca="1">_xll.VoseTriangle($B$12,$C$12,$D$12)*H6</f>
        <v>121.30284661069473</v>
      </c>
      <c r="I14" s="4">
        <f ca="1">_xll.VoseTriangle($B$12,$C$12,$D$12)*I6</f>
        <v>145.47103827123078</v>
      </c>
      <c r="J14" s="4">
        <f ca="1">_xll.VoseTriangle($B$12,$C$12,$D$12)*J6</f>
        <v>116.34098669961297</v>
      </c>
      <c r="K14" s="4">
        <f ca="1">_xll.VoseTriangle($B$12,$C$12,$D$12)*K6</f>
        <v>95.436722746332222</v>
      </c>
      <c r="L14" s="4">
        <f ca="1">_xll.VoseTriangle($B$12,$C$12,$D$12)*L6</f>
        <v>78.369276825057355</v>
      </c>
      <c r="M14" s="4">
        <f ca="1">_xll.VoseTriangle($B$12,$C$12,$D$12)*M6</f>
        <v>93.056309628261687</v>
      </c>
      <c r="N14" s="4">
        <f ca="1">_xll.VoseTriangle($B$12,$C$12,$D$12)*N6</f>
        <v>125.25888984753145</v>
      </c>
      <c r="O14" s="4">
        <f ca="1">_xll.VoseTriangle($B$12,$C$12,$D$12)*O6</f>
        <v>175.1495081138205</v>
      </c>
      <c r="P14" s="4">
        <f ca="1">_xll.VoseTriangle($B$12,$C$12,$D$12)*P6</f>
        <v>186.83823644475575</v>
      </c>
      <c r="Q14" s="4">
        <f ca="1">_xll.VoseTriangle($B$12,$C$12,$D$12)*Q6</f>
        <v>235.86139885085058</v>
      </c>
      <c r="R14" s="6">
        <f t="shared" ca="1" si="2"/>
        <v>1506.2811896852058</v>
      </c>
    </row>
    <row r="15" spans="1:18" x14ac:dyDescent="0.55000000000000004">
      <c r="A15" t="s">
        <v>4</v>
      </c>
      <c r="B15" s="1">
        <v>0.9</v>
      </c>
      <c r="C15" s="1">
        <v>1</v>
      </c>
      <c r="D15" s="1">
        <v>1.2</v>
      </c>
      <c r="F15" s="4">
        <f ca="1">_xll.VoseTriangle($B$12,$C$12,$D$12)*F7</f>
        <v>457.95055588063758</v>
      </c>
      <c r="G15" s="4">
        <f ca="1">_xll.VoseTriangle($B$12,$C$12,$D$12)*G7</f>
        <v>349.96132291040976</v>
      </c>
      <c r="H15" s="4">
        <f ca="1">_xll.VoseTriangle($B$12,$C$12,$D$12)*H7</f>
        <v>344.81766233708237</v>
      </c>
      <c r="I15" s="4">
        <f ca="1">_xll.VoseTriangle($B$12,$C$12,$D$12)*I7</f>
        <v>383.55208426437497</v>
      </c>
      <c r="J15" s="4">
        <f ca="1">_xll.VoseTriangle($B$12,$C$12,$D$12)*J7</f>
        <v>398.28102245806554</v>
      </c>
      <c r="K15" s="4">
        <f ca="1">_xll.VoseTriangle($B$12,$C$12,$D$12)*K7</f>
        <v>408.66172967420812</v>
      </c>
      <c r="L15" s="4">
        <f ca="1">_xll.VoseTriangle($B$12,$C$12,$D$12)*L7</f>
        <v>404.20881762327167</v>
      </c>
      <c r="M15" s="4">
        <f ca="1">_xll.VoseTriangle($B$12,$C$12,$D$12)*M7</f>
        <v>319.8319171353964</v>
      </c>
      <c r="N15" s="4">
        <f ca="1">_xll.VoseTriangle($B$12,$C$12,$D$12)*N7</f>
        <v>345.12190140671794</v>
      </c>
      <c r="O15" s="4">
        <f ca="1">_xll.VoseTriangle($B$12,$C$12,$D$12)*O7</f>
        <v>355.41352132921213</v>
      </c>
      <c r="P15" s="4">
        <f ca="1">_xll.VoseTriangle($B$12,$C$12,$D$12)*P7</f>
        <v>442.28885885191062</v>
      </c>
      <c r="Q15" s="4">
        <f ca="1">_xll.VoseTriangle($B$12,$C$12,$D$12)*Q7</f>
        <v>449.55442357134336</v>
      </c>
      <c r="R15" s="6">
        <f t="shared" ca="1" si="2"/>
        <v>4659.6438174426303</v>
      </c>
    </row>
    <row r="16" spans="1:18" x14ac:dyDescent="0.55000000000000004">
      <c r="A16" t="s">
        <v>5</v>
      </c>
      <c r="B16" s="1">
        <v>0.25</v>
      </c>
      <c r="C16" s="1">
        <v>1</v>
      </c>
      <c r="D16" s="1">
        <v>2</v>
      </c>
      <c r="F16" s="4">
        <f ca="1">_xll.VoseTriangle($B$12,$C$12,$D$12)*F8</f>
        <v>54.030941467295435</v>
      </c>
      <c r="G16" s="4">
        <f ca="1">_xll.VoseTriangle($B$12,$C$12,$D$12)*G8</f>
        <v>96.508982025710196</v>
      </c>
      <c r="H16" s="4">
        <f ca="1">_xll.VoseTriangle($B$12,$C$12,$D$12)*H8</f>
        <v>150.11896626409882</v>
      </c>
      <c r="I16" s="4">
        <f ca="1">_xll.VoseTriangle($B$12,$C$12,$D$12)*I8</f>
        <v>105.92898537721717</v>
      </c>
      <c r="J16" s="4">
        <f ca="1">_xll.VoseTriangle($B$12,$C$12,$D$12)*J8</f>
        <v>82.8529889147771</v>
      </c>
      <c r="K16" s="4">
        <f ca="1">_xll.VoseTriangle($B$12,$C$12,$D$12)*K8</f>
        <v>63.659112987443756</v>
      </c>
      <c r="L16" s="4">
        <f ca="1">_xll.VoseTriangle($B$12,$C$12,$D$12)*L8</f>
        <v>61.638016372624556</v>
      </c>
      <c r="M16" s="4">
        <f ca="1">_xll.VoseTriangle($B$12,$C$12,$D$12)*M8</f>
        <v>61.530645289548893</v>
      </c>
      <c r="N16" s="4">
        <f ca="1">_xll.VoseTriangle($B$12,$C$12,$D$12)*N8</f>
        <v>78.514185722128232</v>
      </c>
      <c r="O16" s="4">
        <f ca="1">_xll.VoseTriangle($B$12,$C$12,$D$12)*O8</f>
        <v>108.81313958615371</v>
      </c>
      <c r="P16" s="4">
        <f ca="1">_xll.VoseTriangle($B$12,$C$12,$D$12)*P8</f>
        <v>130.11958602203572</v>
      </c>
      <c r="Q16" s="4">
        <f ca="1">_xll.VoseTriangle($B$12,$C$12,$D$12)*Q8</f>
        <v>159.8999574449852</v>
      </c>
      <c r="R16" s="6">
        <f t="shared" ca="1" si="2"/>
        <v>1153.6155074740188</v>
      </c>
    </row>
    <row r="17" spans="1:18" ht="29.1" thickBot="1" x14ac:dyDescent="0.6">
      <c r="A17" s="22" t="s">
        <v>26</v>
      </c>
      <c r="B17" s="23"/>
      <c r="C17" s="23"/>
      <c r="D17" s="23"/>
      <c r="E17" s="23"/>
      <c r="F17" s="24">
        <f ca="1">SUM(F12:F16)</f>
        <v>878.85466117687133</v>
      </c>
      <c r="G17" s="24">
        <f t="shared" ref="G17:R17" ca="1" si="3">SUM(G12:G16)</f>
        <v>811.39103836348659</v>
      </c>
      <c r="H17" s="24">
        <f t="shared" ca="1" si="3"/>
        <v>925.84112175382847</v>
      </c>
      <c r="I17" s="24">
        <f t="shared" ca="1" si="3"/>
        <v>956.67352069392075</v>
      </c>
      <c r="J17" s="24">
        <f t="shared" ca="1" si="3"/>
        <v>869.09242137146566</v>
      </c>
      <c r="K17" s="24">
        <f t="shared" ca="1" si="3"/>
        <v>799.51157226438966</v>
      </c>
      <c r="L17" s="24">
        <f t="shared" ca="1" si="3"/>
        <v>835.81084958537951</v>
      </c>
      <c r="M17" s="24">
        <f t="shared" ca="1" si="3"/>
        <v>749.53197128353088</v>
      </c>
      <c r="N17" s="24">
        <f t="shared" ca="1" si="3"/>
        <v>855.98154938254231</v>
      </c>
      <c r="O17" s="24">
        <f t="shared" ca="1" si="3"/>
        <v>970.53715216645492</v>
      </c>
      <c r="P17" s="24">
        <f t="shared" ca="1" si="3"/>
        <v>1124.2301086688487</v>
      </c>
      <c r="Q17" s="24">
        <f t="shared" ca="1" si="3"/>
        <v>1283.7602531017603</v>
      </c>
      <c r="R17" s="24">
        <f t="shared" ca="1" si="3"/>
        <v>11061.216219812477</v>
      </c>
    </row>
  </sheetData>
  <mergeCells count="1">
    <mergeCell ref="B10:D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2BD78-359A-4CF2-8ADC-BB993F7D17A3}">
  <dimension ref="A1:F40"/>
  <sheetViews>
    <sheetView workbookViewId="0"/>
  </sheetViews>
  <sheetFormatPr defaultRowHeight="15" x14ac:dyDescent="0.5"/>
  <cols>
    <col min="1" max="1" width="16.7890625" style="41" customWidth="1"/>
    <col min="2" max="5" width="10.578125" style="41" customWidth="1"/>
    <col min="6" max="16384" width="8.83984375" style="41"/>
  </cols>
  <sheetData>
    <row r="1" spans="1:6" ht="17.7" x14ac:dyDescent="0.6">
      <c r="A1" s="48" t="s">
        <v>52</v>
      </c>
    </row>
    <row r="2" spans="1:6" x14ac:dyDescent="0.5">
      <c r="A2" s="47" t="s">
        <v>53</v>
      </c>
    </row>
    <row r="4" spans="1:6" ht="30" x14ac:dyDescent="0.5">
      <c r="A4" s="42" t="s">
        <v>54</v>
      </c>
      <c r="B4" s="43" t="s">
        <v>55</v>
      </c>
      <c r="C4" s="43" t="s">
        <v>56</v>
      </c>
      <c r="D4" s="43" t="s">
        <v>62</v>
      </c>
      <c r="E4" s="43"/>
    </row>
    <row r="5" spans="1:6" x14ac:dyDescent="0.5">
      <c r="A5" s="44" t="s">
        <v>8</v>
      </c>
      <c r="B5" s="45">
        <v>100</v>
      </c>
      <c r="C5" s="45">
        <v>82.424295220272541</v>
      </c>
      <c r="D5" s="46">
        <f>+C5/B5</f>
        <v>0.82424295220272537</v>
      </c>
      <c r="E5" s="45"/>
      <c r="F5" s="45"/>
    </row>
    <row r="6" spans="1:6" x14ac:dyDescent="0.5">
      <c r="A6" s="44" t="s">
        <v>9</v>
      </c>
      <c r="B6" s="45">
        <v>120</v>
      </c>
      <c r="C6" s="45">
        <v>99.118835303837429</v>
      </c>
      <c r="D6" s="46">
        <f t="shared" ref="D6:D40" si="0">+C6/B6</f>
        <v>0.82599029419864523</v>
      </c>
      <c r="E6" s="45"/>
      <c r="F6" s="45"/>
    </row>
    <row r="7" spans="1:6" x14ac:dyDescent="0.5">
      <c r="A7" s="44" t="s">
        <v>10</v>
      </c>
      <c r="B7" s="45">
        <v>130</v>
      </c>
      <c r="C7" s="45">
        <v>139.53753186482865</v>
      </c>
      <c r="D7" s="46">
        <f t="shared" si="0"/>
        <v>1.0733656297294512</v>
      </c>
      <c r="E7" s="45"/>
      <c r="F7" s="45"/>
    </row>
    <row r="8" spans="1:6" x14ac:dyDescent="0.5">
      <c r="A8" s="44" t="s">
        <v>11</v>
      </c>
      <c r="B8" s="45">
        <v>150</v>
      </c>
      <c r="C8" s="45">
        <v>133.24122730587712</v>
      </c>
      <c r="D8" s="46">
        <f t="shared" si="0"/>
        <v>0.8882748487058475</v>
      </c>
      <c r="E8" s="45"/>
      <c r="F8" s="45"/>
    </row>
    <row r="9" spans="1:6" x14ac:dyDescent="0.5">
      <c r="A9" s="44" t="s">
        <v>58</v>
      </c>
      <c r="B9" s="45">
        <v>140</v>
      </c>
      <c r="C9" s="45">
        <v>130.48943682267603</v>
      </c>
      <c r="D9" s="46">
        <f t="shared" si="0"/>
        <v>0.93206740587625736</v>
      </c>
      <c r="E9" s="45"/>
      <c r="F9" s="45"/>
    </row>
    <row r="10" spans="1:6" x14ac:dyDescent="0.5">
      <c r="A10" s="44" t="s">
        <v>13</v>
      </c>
      <c r="B10" s="45">
        <v>130</v>
      </c>
      <c r="C10" s="45">
        <v>134.91826481172646</v>
      </c>
      <c r="D10" s="46">
        <f t="shared" si="0"/>
        <v>1.0378328062440496</v>
      </c>
      <c r="E10" s="45"/>
      <c r="F10" s="45"/>
    </row>
    <row r="11" spans="1:6" x14ac:dyDescent="0.5">
      <c r="A11" s="44" t="s">
        <v>14</v>
      </c>
      <c r="B11" s="45">
        <v>120</v>
      </c>
      <c r="C11" s="45">
        <v>117.42243838271659</v>
      </c>
      <c r="D11" s="46">
        <f t="shared" si="0"/>
        <v>0.97852031985597165</v>
      </c>
      <c r="E11" s="45"/>
      <c r="F11" s="45"/>
    </row>
    <row r="12" spans="1:6" x14ac:dyDescent="0.5">
      <c r="A12" s="44" t="s">
        <v>15</v>
      </c>
      <c r="B12" s="45">
        <v>130</v>
      </c>
      <c r="C12" s="45">
        <v>128.9960710345803</v>
      </c>
      <c r="D12" s="46">
        <f t="shared" si="0"/>
        <v>0.99227746949677154</v>
      </c>
      <c r="E12" s="45"/>
      <c r="F12" s="45"/>
    </row>
    <row r="13" spans="1:6" x14ac:dyDescent="0.5">
      <c r="A13" s="44" t="s">
        <v>16</v>
      </c>
      <c r="B13" s="45">
        <v>140</v>
      </c>
      <c r="C13" s="45">
        <v>147.47700308930288</v>
      </c>
      <c r="D13" s="46">
        <f t="shared" si="0"/>
        <v>1.0534071649235921</v>
      </c>
      <c r="E13" s="45"/>
      <c r="F13" s="45"/>
    </row>
    <row r="14" spans="1:6" x14ac:dyDescent="0.5">
      <c r="A14" s="44" t="s">
        <v>57</v>
      </c>
      <c r="B14" s="45">
        <v>160</v>
      </c>
      <c r="C14" s="45">
        <v>168.56361350361499</v>
      </c>
      <c r="D14" s="46">
        <f t="shared" si="0"/>
        <v>1.0535225843975937</v>
      </c>
      <c r="E14" s="45"/>
      <c r="F14" s="45"/>
    </row>
    <row r="15" spans="1:6" x14ac:dyDescent="0.5">
      <c r="A15" s="44" t="s">
        <v>18</v>
      </c>
      <c r="B15" s="45">
        <v>180</v>
      </c>
      <c r="C15" s="45">
        <v>190.4697829462356</v>
      </c>
      <c r="D15" s="46">
        <f t="shared" si="0"/>
        <v>1.05816546081242</v>
      </c>
      <c r="E15" s="45"/>
      <c r="F15" s="45"/>
    </row>
    <row r="16" spans="1:6" x14ac:dyDescent="0.5">
      <c r="A16" s="44" t="s">
        <v>19</v>
      </c>
      <c r="B16" s="45">
        <v>200</v>
      </c>
      <c r="C16" s="45">
        <v>216.33128462210749</v>
      </c>
      <c r="D16" s="46">
        <f t="shared" si="0"/>
        <v>1.0816564231105374</v>
      </c>
      <c r="E16" s="45"/>
      <c r="F16" s="45"/>
    </row>
    <row r="17" spans="1:5" x14ac:dyDescent="0.5">
      <c r="A17" s="44" t="s">
        <v>8</v>
      </c>
      <c r="B17" s="45">
        <v>105</v>
      </c>
      <c r="C17" s="45">
        <v>128.38574670346338</v>
      </c>
      <c r="D17" s="46">
        <f t="shared" si="0"/>
        <v>1.2227213971758417</v>
      </c>
      <c r="E17" s="45"/>
    </row>
    <row r="18" spans="1:5" x14ac:dyDescent="0.5">
      <c r="A18" s="44" t="s">
        <v>9</v>
      </c>
      <c r="B18" s="45">
        <v>123</v>
      </c>
      <c r="C18" s="45">
        <v>101.91589189547476</v>
      </c>
      <c r="D18" s="46">
        <f t="shared" si="0"/>
        <v>0.82858448695507936</v>
      </c>
      <c r="E18" s="45"/>
    </row>
    <row r="19" spans="1:5" x14ac:dyDescent="0.5">
      <c r="A19" s="44" t="s">
        <v>10</v>
      </c>
      <c r="B19" s="45">
        <v>135</v>
      </c>
      <c r="C19" s="45">
        <v>134.89516181950839</v>
      </c>
      <c r="D19" s="46">
        <f t="shared" si="0"/>
        <v>0.99922342088524729</v>
      </c>
      <c r="E19" s="45"/>
    </row>
    <row r="20" spans="1:5" x14ac:dyDescent="0.5">
      <c r="A20" s="44" t="s">
        <v>11</v>
      </c>
      <c r="B20" s="45">
        <v>150</v>
      </c>
      <c r="C20" s="45">
        <v>159.51631232920082</v>
      </c>
      <c r="D20" s="46">
        <f t="shared" si="0"/>
        <v>1.0634420821946722</v>
      </c>
      <c r="E20" s="45"/>
    </row>
    <row r="21" spans="1:5" x14ac:dyDescent="0.5">
      <c r="A21" s="44" t="s">
        <v>58</v>
      </c>
      <c r="B21" s="45">
        <v>145</v>
      </c>
      <c r="C21" s="45">
        <v>165.16037803830835</v>
      </c>
      <c r="D21" s="46">
        <f t="shared" si="0"/>
        <v>1.139037089919368</v>
      </c>
      <c r="E21" s="45"/>
    </row>
    <row r="22" spans="1:5" x14ac:dyDescent="0.5">
      <c r="A22" s="44" t="s">
        <v>13</v>
      </c>
      <c r="B22" s="45">
        <v>135</v>
      </c>
      <c r="C22" s="45">
        <v>124.2580824085875</v>
      </c>
      <c r="D22" s="46">
        <f t="shared" si="0"/>
        <v>0.92043024006361107</v>
      </c>
      <c r="E22" s="45"/>
    </row>
    <row r="23" spans="1:5" x14ac:dyDescent="0.5">
      <c r="A23" s="44" t="s">
        <v>14</v>
      </c>
      <c r="B23" s="45">
        <v>130</v>
      </c>
      <c r="C23" s="45">
        <v>140.32590028134376</v>
      </c>
      <c r="D23" s="46">
        <f t="shared" si="0"/>
        <v>1.0794300021641827</v>
      </c>
      <c r="E23" s="45"/>
    </row>
    <row r="24" spans="1:5" x14ac:dyDescent="0.5">
      <c r="A24" s="44" t="s">
        <v>15</v>
      </c>
      <c r="B24" s="45">
        <v>135</v>
      </c>
      <c r="C24" s="45">
        <v>165.64626777139202</v>
      </c>
      <c r="D24" s="46">
        <f t="shared" si="0"/>
        <v>1.2270093908992001</v>
      </c>
      <c r="E24" s="45"/>
    </row>
    <row r="25" spans="1:5" x14ac:dyDescent="0.5">
      <c r="A25" s="44" t="s">
        <v>16</v>
      </c>
      <c r="B25" s="45">
        <v>145</v>
      </c>
      <c r="C25" s="45">
        <v>155.7587860126047</v>
      </c>
      <c r="D25" s="46">
        <f t="shared" si="0"/>
        <v>1.07419852422486</v>
      </c>
      <c r="E25" s="45"/>
    </row>
    <row r="26" spans="1:5" x14ac:dyDescent="0.5">
      <c r="A26" s="44" t="s">
        <v>57</v>
      </c>
      <c r="B26" s="45">
        <v>160</v>
      </c>
      <c r="C26" s="45">
        <v>158.2859599741175</v>
      </c>
      <c r="D26" s="46">
        <f t="shared" si="0"/>
        <v>0.98928724983823435</v>
      </c>
      <c r="E26" s="45"/>
    </row>
    <row r="27" spans="1:5" x14ac:dyDescent="0.5">
      <c r="A27" s="44" t="s">
        <v>18</v>
      </c>
      <c r="B27" s="45">
        <v>175</v>
      </c>
      <c r="C27" s="45">
        <v>159.96312495475047</v>
      </c>
      <c r="D27" s="46">
        <f t="shared" si="0"/>
        <v>0.91407499974143125</v>
      </c>
      <c r="E27" s="45"/>
    </row>
    <row r="28" spans="1:5" x14ac:dyDescent="0.5">
      <c r="A28" s="44" t="s">
        <v>19</v>
      </c>
      <c r="B28" s="45">
        <v>195</v>
      </c>
      <c r="C28" s="45">
        <v>164.79395151475461</v>
      </c>
      <c r="D28" s="46">
        <f t="shared" si="0"/>
        <v>0.84509718725515182</v>
      </c>
      <c r="E28" s="45"/>
    </row>
    <row r="29" spans="1:5" x14ac:dyDescent="0.5">
      <c r="A29" s="44" t="s">
        <v>8</v>
      </c>
      <c r="B29" s="41">
        <f>ROUND(B17*1.05,0)</f>
        <v>110</v>
      </c>
      <c r="C29" s="45">
        <v>86.604662228271224</v>
      </c>
      <c r="D29" s="46">
        <f t="shared" si="0"/>
        <v>0.78731511116610198</v>
      </c>
      <c r="E29" s="45"/>
    </row>
    <row r="30" spans="1:5" x14ac:dyDescent="0.5">
      <c r="A30" s="44" t="s">
        <v>9</v>
      </c>
      <c r="B30" s="41">
        <f t="shared" ref="B30:B40" si="1">ROUND(B18*1.05,0)</f>
        <v>129</v>
      </c>
      <c r="C30" s="45">
        <v>111.23493991484347</v>
      </c>
      <c r="D30" s="46">
        <f t="shared" si="0"/>
        <v>0.86228635592901914</v>
      </c>
      <c r="E30" s="45"/>
    </row>
    <row r="31" spans="1:5" x14ac:dyDescent="0.5">
      <c r="A31" s="44" t="s">
        <v>10</v>
      </c>
      <c r="B31" s="41">
        <f t="shared" si="1"/>
        <v>142</v>
      </c>
      <c r="C31" s="45">
        <v>128.10700379528029</v>
      </c>
      <c r="D31" s="46">
        <f t="shared" si="0"/>
        <v>0.90216199855831192</v>
      </c>
      <c r="E31" s="45"/>
    </row>
    <row r="32" spans="1:5" x14ac:dyDescent="0.5">
      <c r="A32" s="44" t="s">
        <v>11</v>
      </c>
      <c r="B32" s="41">
        <f t="shared" si="1"/>
        <v>158</v>
      </c>
      <c r="C32" s="45">
        <v>160.09866415194608</v>
      </c>
      <c r="D32" s="46">
        <f t="shared" si="0"/>
        <v>1.0132826845059879</v>
      </c>
      <c r="E32" s="45"/>
    </row>
    <row r="33" spans="1:5" x14ac:dyDescent="0.5">
      <c r="A33" s="44" t="s">
        <v>58</v>
      </c>
      <c r="B33" s="41">
        <f t="shared" si="1"/>
        <v>152</v>
      </c>
      <c r="C33" s="45">
        <v>210.57640720590257</v>
      </c>
      <c r="D33" s="46">
        <f t="shared" si="0"/>
        <v>1.3853711000388327</v>
      </c>
      <c r="E33" s="45"/>
    </row>
    <row r="34" spans="1:5" x14ac:dyDescent="0.5">
      <c r="A34" s="44" t="s">
        <v>13</v>
      </c>
      <c r="B34" s="41">
        <f t="shared" si="1"/>
        <v>142</v>
      </c>
      <c r="C34" s="45">
        <v>165.9084736761063</v>
      </c>
      <c r="D34" s="46">
        <f t="shared" si="0"/>
        <v>1.1683695329303261</v>
      </c>
      <c r="E34" s="45"/>
    </row>
    <row r="35" spans="1:5" x14ac:dyDescent="0.5">
      <c r="A35" s="44" t="s">
        <v>14</v>
      </c>
      <c r="B35" s="41">
        <f t="shared" si="1"/>
        <v>137</v>
      </c>
      <c r="C35" s="45">
        <v>144.99019942113631</v>
      </c>
      <c r="D35" s="46">
        <f t="shared" si="0"/>
        <v>1.0583226235119438</v>
      </c>
      <c r="E35" s="45"/>
    </row>
    <row r="36" spans="1:5" x14ac:dyDescent="0.5">
      <c r="A36" s="44" t="s">
        <v>15</v>
      </c>
      <c r="B36" s="41">
        <f t="shared" si="1"/>
        <v>142</v>
      </c>
      <c r="C36" s="45">
        <v>162.16520585220164</v>
      </c>
      <c r="D36" s="46">
        <f t="shared" si="0"/>
        <v>1.1420084919169129</v>
      </c>
      <c r="E36" s="45"/>
    </row>
    <row r="37" spans="1:5" x14ac:dyDescent="0.5">
      <c r="A37" s="44" t="s">
        <v>16</v>
      </c>
      <c r="B37" s="41">
        <f t="shared" si="1"/>
        <v>152</v>
      </c>
      <c r="C37" s="45">
        <v>139.64476492378475</v>
      </c>
      <c r="D37" s="46">
        <f t="shared" si="0"/>
        <v>0.91871555870911015</v>
      </c>
      <c r="E37" s="45"/>
    </row>
    <row r="38" spans="1:5" x14ac:dyDescent="0.5">
      <c r="A38" s="44" t="s">
        <v>57</v>
      </c>
      <c r="B38" s="41">
        <f t="shared" si="1"/>
        <v>168</v>
      </c>
      <c r="C38" s="45">
        <v>154.41958610356463</v>
      </c>
      <c r="D38" s="46">
        <f t="shared" si="0"/>
        <v>0.91916420299740853</v>
      </c>
      <c r="E38" s="45"/>
    </row>
    <row r="39" spans="1:5" x14ac:dyDescent="0.5">
      <c r="A39" s="44" t="s">
        <v>18</v>
      </c>
      <c r="B39" s="41">
        <f t="shared" si="1"/>
        <v>184</v>
      </c>
      <c r="C39" s="45">
        <v>194.78823089739731</v>
      </c>
      <c r="D39" s="46">
        <f t="shared" si="0"/>
        <v>1.0586316896597681</v>
      </c>
      <c r="E39" s="45"/>
    </row>
    <row r="40" spans="1:5" x14ac:dyDescent="0.5">
      <c r="A40" s="44" t="s">
        <v>19</v>
      </c>
      <c r="B40" s="41">
        <f t="shared" si="1"/>
        <v>205</v>
      </c>
      <c r="C40" s="45">
        <v>207.84243108276536</v>
      </c>
      <c r="D40" s="46">
        <f t="shared" si="0"/>
        <v>1.0138655174769042</v>
      </c>
      <c r="E40" s="45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BF853-7BA1-41D2-A34C-6B92D4509DB1}">
  <sheetPr codeName="Sheet2"/>
  <dimension ref="A1:J19"/>
  <sheetViews>
    <sheetView workbookViewId="0"/>
  </sheetViews>
  <sheetFormatPr defaultRowHeight="14.4" x14ac:dyDescent="0.55000000000000004"/>
  <cols>
    <col min="1" max="1" width="25.62890625" customWidth="1"/>
    <col min="2" max="2" width="8.83984375" customWidth="1"/>
    <col min="4" max="5" width="8.83984375" hidden="1" customWidth="1"/>
    <col min="7" max="8" width="8.83984375" hidden="1" customWidth="1"/>
    <col min="10" max="10" width="8.83984375" customWidth="1"/>
  </cols>
  <sheetData>
    <row r="1" spans="1:10" ht="18.3" x14ac:dyDescent="0.7">
      <c r="A1" s="29" t="s">
        <v>27</v>
      </c>
    </row>
    <row r="2" spans="1:10" x14ac:dyDescent="0.55000000000000004">
      <c r="A2" s="30"/>
      <c r="B2" s="66" t="s">
        <v>28</v>
      </c>
      <c r="C2" s="66"/>
      <c r="D2" s="66"/>
      <c r="E2" s="66"/>
      <c r="F2" s="66"/>
      <c r="G2" s="66"/>
      <c r="H2" s="66"/>
      <c r="I2" s="66"/>
      <c r="J2" s="66"/>
    </row>
    <row r="3" spans="1:10" ht="14.7" thickBot="1" x14ac:dyDescent="0.6">
      <c r="A3" s="16" t="s">
        <v>50</v>
      </c>
      <c r="B3" s="63" t="s">
        <v>29</v>
      </c>
      <c r="C3" s="64"/>
      <c r="D3" s="64"/>
      <c r="E3" s="63" t="s">
        <v>30</v>
      </c>
      <c r="F3" s="64"/>
      <c r="G3" s="64"/>
      <c r="H3" s="63" t="s">
        <v>31</v>
      </c>
      <c r="I3" s="64"/>
      <c r="J3" s="65"/>
    </row>
    <row r="4" spans="1:10" x14ac:dyDescent="0.55000000000000004">
      <c r="B4" s="54" t="s">
        <v>24</v>
      </c>
      <c r="C4" s="55" t="s">
        <v>36</v>
      </c>
      <c r="D4" s="56" t="s">
        <v>25</v>
      </c>
      <c r="E4" s="54" t="s">
        <v>24</v>
      </c>
      <c r="F4" s="55" t="s">
        <v>36</v>
      </c>
      <c r="G4" s="56" t="s">
        <v>25</v>
      </c>
      <c r="H4" s="54" t="s">
        <v>24</v>
      </c>
      <c r="I4" s="55" t="s">
        <v>36</v>
      </c>
      <c r="J4" s="56" t="s">
        <v>25</v>
      </c>
    </row>
    <row r="5" spans="1:10" x14ac:dyDescent="0.55000000000000004">
      <c r="A5" t="s">
        <v>1</v>
      </c>
      <c r="B5" s="13">
        <v>23</v>
      </c>
      <c r="C5" s="51">
        <v>24</v>
      </c>
      <c r="D5" s="51">
        <v>26</v>
      </c>
      <c r="E5" s="52">
        <v>20</v>
      </c>
      <c r="F5" s="51">
        <v>22</v>
      </c>
      <c r="G5" s="51">
        <v>25</v>
      </c>
      <c r="H5" s="52">
        <v>11</v>
      </c>
      <c r="I5" s="51">
        <v>13</v>
      </c>
      <c r="J5" s="15">
        <v>16</v>
      </c>
    </row>
    <row r="6" spans="1:10" x14ac:dyDescent="0.55000000000000004">
      <c r="A6" t="s">
        <v>2</v>
      </c>
      <c r="B6" s="13">
        <v>10</v>
      </c>
      <c r="C6" s="51">
        <v>11</v>
      </c>
      <c r="D6" s="51">
        <v>13</v>
      </c>
      <c r="E6" s="52">
        <v>15</v>
      </c>
      <c r="F6" s="51">
        <v>16</v>
      </c>
      <c r="G6" s="51">
        <v>18</v>
      </c>
      <c r="H6" s="52">
        <v>22</v>
      </c>
      <c r="I6" s="51">
        <v>30</v>
      </c>
      <c r="J6" s="15">
        <v>35</v>
      </c>
    </row>
    <row r="7" spans="1:10" x14ac:dyDescent="0.55000000000000004">
      <c r="A7" t="s">
        <v>3</v>
      </c>
      <c r="B7" s="13"/>
      <c r="C7" s="51"/>
      <c r="D7" s="51"/>
      <c r="E7" s="52">
        <v>4</v>
      </c>
      <c r="F7" s="51">
        <v>5</v>
      </c>
      <c r="G7" s="51">
        <v>7</v>
      </c>
      <c r="H7" s="52">
        <v>30</v>
      </c>
      <c r="I7" s="51">
        <v>42</v>
      </c>
      <c r="J7" s="15">
        <v>50</v>
      </c>
    </row>
    <row r="8" spans="1:10" x14ac:dyDescent="0.55000000000000004">
      <c r="A8" t="s">
        <v>4</v>
      </c>
      <c r="B8" s="13">
        <v>40</v>
      </c>
      <c r="C8" s="51">
        <v>50</v>
      </c>
      <c r="D8" s="51">
        <v>75</v>
      </c>
      <c r="E8" s="52">
        <v>20</v>
      </c>
      <c r="F8" s="51">
        <v>22</v>
      </c>
      <c r="G8" s="51">
        <v>25</v>
      </c>
      <c r="H8" s="52">
        <v>30</v>
      </c>
      <c r="I8" s="51">
        <v>33</v>
      </c>
      <c r="J8" s="15">
        <v>34</v>
      </c>
    </row>
    <row r="9" spans="1:10" x14ac:dyDescent="0.55000000000000004">
      <c r="A9" t="s">
        <v>5</v>
      </c>
      <c r="B9" s="13">
        <v>25</v>
      </c>
      <c r="C9" s="51">
        <v>30</v>
      </c>
      <c r="D9" s="51">
        <v>40</v>
      </c>
      <c r="E9" s="52">
        <v>23</v>
      </c>
      <c r="F9" s="51">
        <v>25</v>
      </c>
      <c r="G9" s="51">
        <v>28</v>
      </c>
      <c r="H9" s="52">
        <v>40</v>
      </c>
      <c r="I9" s="51">
        <v>48</v>
      </c>
      <c r="J9" s="15">
        <v>52</v>
      </c>
    </row>
    <row r="13" spans="1:10" ht="14.7" thickBot="1" x14ac:dyDescent="0.6">
      <c r="A13" s="16" t="s">
        <v>41</v>
      </c>
      <c r="B13" s="8"/>
      <c r="C13" s="3" t="s">
        <v>29</v>
      </c>
      <c r="D13" s="16"/>
      <c r="E13" s="16"/>
      <c r="F13" s="3" t="s">
        <v>30</v>
      </c>
      <c r="G13" s="16"/>
      <c r="H13" s="16"/>
      <c r="I13" s="3" t="s">
        <v>31</v>
      </c>
    </row>
    <row r="14" spans="1:10" x14ac:dyDescent="0.55000000000000004">
      <c r="A14" t="s">
        <v>42</v>
      </c>
      <c r="C14" s="10">
        <v>5</v>
      </c>
      <c r="D14" s="10"/>
      <c r="E14" s="10"/>
      <c r="F14" s="10">
        <v>6</v>
      </c>
      <c r="G14" s="10"/>
      <c r="H14" s="10"/>
      <c r="I14" s="10">
        <v>10</v>
      </c>
    </row>
    <row r="15" spans="1:10" ht="28.8" x14ac:dyDescent="0.55000000000000004">
      <c r="A15" s="9" t="s">
        <v>46</v>
      </c>
      <c r="B15" t="s">
        <v>24</v>
      </c>
      <c r="C15">
        <v>5</v>
      </c>
      <c r="F15">
        <v>1</v>
      </c>
      <c r="I15">
        <v>8</v>
      </c>
    </row>
    <row r="16" spans="1:10" x14ac:dyDescent="0.55000000000000004">
      <c r="B16" s="31" t="s">
        <v>37</v>
      </c>
      <c r="C16" s="31">
        <v>24</v>
      </c>
      <c r="D16" s="31"/>
      <c r="E16" s="31"/>
      <c r="F16" s="31">
        <v>10</v>
      </c>
      <c r="G16" s="31"/>
      <c r="H16" s="31"/>
      <c r="I16" s="31">
        <v>48</v>
      </c>
    </row>
    <row r="17" spans="2:9" x14ac:dyDescent="0.55000000000000004">
      <c r="B17" t="s">
        <v>25</v>
      </c>
      <c r="C17">
        <v>96</v>
      </c>
      <c r="F17">
        <v>24</v>
      </c>
      <c r="I17">
        <v>150</v>
      </c>
    </row>
    <row r="19" spans="2:9" x14ac:dyDescent="0.55000000000000004">
      <c r="B19" t="s">
        <v>49</v>
      </c>
      <c r="C19">
        <f>+C14*C16</f>
        <v>120</v>
      </c>
      <c r="F19">
        <f>+F14*F16</f>
        <v>60</v>
      </c>
      <c r="I19">
        <f>+I14*I16</f>
        <v>480</v>
      </c>
    </row>
  </sheetData>
  <mergeCells count="4">
    <mergeCell ref="B3:D3"/>
    <mergeCell ref="E3:G3"/>
    <mergeCell ref="H3:J3"/>
    <mergeCell ref="B2:J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DA18B-3CF1-48B0-8F96-0B8C44797F72}">
  <sheetPr codeName="Sheet3"/>
  <dimension ref="A1:N27"/>
  <sheetViews>
    <sheetView workbookViewId="0"/>
  </sheetViews>
  <sheetFormatPr defaultRowHeight="14.4" x14ac:dyDescent="0.55000000000000004"/>
  <cols>
    <col min="1" max="1" width="22.62890625" customWidth="1"/>
    <col min="2" max="2" width="9.05078125" bestFit="1" customWidth="1"/>
    <col min="14" max="14" width="13.68359375" customWidth="1"/>
  </cols>
  <sheetData>
    <row r="1" spans="1:14" ht="18.3" x14ac:dyDescent="0.7">
      <c r="A1" s="29" t="s">
        <v>32</v>
      </c>
    </row>
    <row r="3" spans="1:14" x14ac:dyDescent="0.55000000000000004">
      <c r="A3" s="17" t="s">
        <v>33</v>
      </c>
      <c r="B3" s="18" t="s">
        <v>8</v>
      </c>
      <c r="C3" s="18" t="s">
        <v>9</v>
      </c>
      <c r="D3" s="18" t="s">
        <v>10</v>
      </c>
      <c r="E3" s="18" t="s">
        <v>11</v>
      </c>
      <c r="F3" s="18" t="s">
        <v>12</v>
      </c>
      <c r="G3" s="18" t="s">
        <v>13</v>
      </c>
      <c r="H3" s="18" t="s">
        <v>14</v>
      </c>
      <c r="I3" s="18" t="s">
        <v>15</v>
      </c>
      <c r="J3" s="18" t="s">
        <v>16</v>
      </c>
      <c r="K3" s="18" t="s">
        <v>17</v>
      </c>
      <c r="L3" s="18" t="s">
        <v>18</v>
      </c>
      <c r="M3" s="18" t="s">
        <v>19</v>
      </c>
      <c r="N3" s="18" t="s">
        <v>20</v>
      </c>
    </row>
    <row r="4" spans="1:14" x14ac:dyDescent="0.55000000000000004">
      <c r="A4" t="s">
        <v>1</v>
      </c>
      <c r="B4" s="49">
        <f>+Sales!F4*Capacity!$C5</f>
        <v>2400</v>
      </c>
      <c r="C4" s="49">
        <f>+Sales!G4*Capacity!$C5</f>
        <v>2880</v>
      </c>
      <c r="D4" s="49">
        <f>+Sales!H4*Capacity!$C5</f>
        <v>3120</v>
      </c>
      <c r="E4" s="49">
        <f>+Sales!I4*Capacity!$C5</f>
        <v>3600</v>
      </c>
      <c r="F4" s="49">
        <f>+Sales!J4*Capacity!$C5</f>
        <v>3360</v>
      </c>
      <c r="G4" s="49">
        <f>+Sales!K4*Capacity!$C5</f>
        <v>3120</v>
      </c>
      <c r="H4" s="49">
        <f>+Sales!L4*Capacity!$C5</f>
        <v>2880</v>
      </c>
      <c r="I4" s="49">
        <f>+Sales!M4*Capacity!$C5</f>
        <v>3120</v>
      </c>
      <c r="J4" s="49">
        <f>+Sales!N4*Capacity!$C5</f>
        <v>3360</v>
      </c>
      <c r="K4" s="49">
        <f>+Sales!O4*Capacity!$C5</f>
        <v>3840</v>
      </c>
      <c r="L4" s="49">
        <f>+Sales!P4*Capacity!$C5</f>
        <v>4320</v>
      </c>
      <c r="M4" s="49">
        <f>+Sales!Q4*Capacity!$C5</f>
        <v>4800</v>
      </c>
      <c r="N4" s="34">
        <f t="shared" ref="N4:N8" si="0">SUM(B4:M4)</f>
        <v>40800</v>
      </c>
    </row>
    <row r="5" spans="1:14" x14ac:dyDescent="0.55000000000000004">
      <c r="A5" t="s">
        <v>2</v>
      </c>
      <c r="B5" s="49">
        <f>+Sales!F5*Capacity!$C6</f>
        <v>2200</v>
      </c>
      <c r="C5" s="49">
        <f>+Sales!G5*Capacity!$C6</f>
        <v>2090</v>
      </c>
      <c r="D5" s="49">
        <f>+Sales!H5*Capacity!$C6</f>
        <v>1980</v>
      </c>
      <c r="E5" s="49">
        <f>+Sales!I5*Capacity!$C6</f>
        <v>1760</v>
      </c>
      <c r="F5" s="49">
        <f>+Sales!J5*Capacity!$C6</f>
        <v>1650</v>
      </c>
      <c r="G5" s="49">
        <f>+Sales!K5*Capacity!$C6</f>
        <v>1320</v>
      </c>
      <c r="H5" s="49">
        <f>+Sales!L5*Capacity!$C6</f>
        <v>1540</v>
      </c>
      <c r="I5" s="49">
        <f>+Sales!M5*Capacity!$C6</f>
        <v>1650</v>
      </c>
      <c r="J5" s="49">
        <f>+Sales!N5*Capacity!$C6</f>
        <v>1980</v>
      </c>
      <c r="K5" s="49">
        <f>+Sales!O5*Capacity!$C6</f>
        <v>2200</v>
      </c>
      <c r="L5" s="49">
        <f>+Sales!P5*Capacity!$C6</f>
        <v>2530</v>
      </c>
      <c r="M5" s="49">
        <f>+Sales!Q5*Capacity!$C6</f>
        <v>3300</v>
      </c>
      <c r="N5" s="34">
        <f t="shared" si="0"/>
        <v>24200</v>
      </c>
    </row>
    <row r="6" spans="1:14" x14ac:dyDescent="0.55000000000000004">
      <c r="A6" t="s">
        <v>3</v>
      </c>
      <c r="B6" s="49">
        <f>+Sales!F6*Capacity!$C7</f>
        <v>0</v>
      </c>
      <c r="C6" s="49">
        <f>+Sales!G6*Capacity!$C7</f>
        <v>0</v>
      </c>
      <c r="D6" s="49">
        <f>+Sales!H6*Capacity!$C7</f>
        <v>0</v>
      </c>
      <c r="E6" s="49">
        <f>+Sales!I6*Capacity!$C7</f>
        <v>0</v>
      </c>
      <c r="F6" s="49">
        <f>+Sales!J6*Capacity!$C7</f>
        <v>0</v>
      </c>
      <c r="G6" s="49">
        <f>+Sales!K6*Capacity!$C7</f>
        <v>0</v>
      </c>
      <c r="H6" s="49">
        <f>+Sales!L6*Capacity!$C7</f>
        <v>0</v>
      </c>
      <c r="I6" s="49">
        <f>+Sales!M6*Capacity!$C7</f>
        <v>0</v>
      </c>
      <c r="J6" s="49">
        <f>+Sales!N6*Capacity!$C7</f>
        <v>0</v>
      </c>
      <c r="K6" s="49">
        <f>+Sales!O6*Capacity!$C7</f>
        <v>0</v>
      </c>
      <c r="L6" s="49">
        <f>+Sales!P6*Capacity!$C7</f>
        <v>0</v>
      </c>
      <c r="M6" s="49">
        <f>+Sales!Q6*Capacity!$C7</f>
        <v>0</v>
      </c>
      <c r="N6" s="34">
        <f t="shared" si="0"/>
        <v>0</v>
      </c>
    </row>
    <row r="7" spans="1:14" x14ac:dyDescent="0.55000000000000004">
      <c r="A7" t="s">
        <v>4</v>
      </c>
      <c r="B7" s="49">
        <f>+Sales!F7*Capacity!$C8</f>
        <v>20000</v>
      </c>
      <c r="C7" s="49">
        <f>+Sales!G7*Capacity!$C8</f>
        <v>20500</v>
      </c>
      <c r="D7" s="49">
        <f>+Sales!H7*Capacity!$C8</f>
        <v>20000</v>
      </c>
      <c r="E7" s="49">
        <f>+Sales!I7*Capacity!$C8</f>
        <v>19500</v>
      </c>
      <c r="F7" s="49">
        <f>+Sales!J7*Capacity!$C8</f>
        <v>20000</v>
      </c>
      <c r="G7" s="49">
        <f>+Sales!K7*Capacity!$C8</f>
        <v>20500</v>
      </c>
      <c r="H7" s="49">
        <f>+Sales!L7*Capacity!$C8</f>
        <v>20000</v>
      </c>
      <c r="I7" s="49">
        <f>+Sales!M7*Capacity!$C8</f>
        <v>19500</v>
      </c>
      <c r="J7" s="49">
        <f>+Sales!N7*Capacity!$C8</f>
        <v>19000</v>
      </c>
      <c r="K7" s="49">
        <f>+Sales!O7*Capacity!$C8</f>
        <v>21000</v>
      </c>
      <c r="L7" s="49">
        <f>+Sales!P7*Capacity!$C8</f>
        <v>21500</v>
      </c>
      <c r="M7" s="49">
        <f>+Sales!Q7*Capacity!$C8</f>
        <v>22000</v>
      </c>
      <c r="N7" s="34">
        <f t="shared" si="0"/>
        <v>243500</v>
      </c>
    </row>
    <row r="8" spans="1:14" x14ac:dyDescent="0.55000000000000004">
      <c r="A8" t="s">
        <v>5</v>
      </c>
      <c r="B8" s="49">
        <f>+Sales!F8*Capacity!$C9</f>
        <v>1500</v>
      </c>
      <c r="C8" s="49">
        <f>+Sales!G8*Capacity!$C9</f>
        <v>2400</v>
      </c>
      <c r="D8" s="49">
        <f>+Sales!H8*Capacity!$C9</f>
        <v>4500</v>
      </c>
      <c r="E8" s="49">
        <f>+Sales!I8*Capacity!$C9</f>
        <v>3000</v>
      </c>
      <c r="F8" s="49">
        <f>+Sales!J8*Capacity!$C9</f>
        <v>2400</v>
      </c>
      <c r="G8" s="49">
        <f>+Sales!K8*Capacity!$C9</f>
        <v>2100</v>
      </c>
      <c r="H8" s="49">
        <f>+Sales!L8*Capacity!$C9</f>
        <v>2100</v>
      </c>
      <c r="I8" s="49">
        <f>+Sales!M8*Capacity!$C9</f>
        <v>1800</v>
      </c>
      <c r="J8" s="49">
        <f>+Sales!N8*Capacity!$C9</f>
        <v>2400</v>
      </c>
      <c r="K8" s="49">
        <f>+Sales!O8*Capacity!$C9</f>
        <v>3600</v>
      </c>
      <c r="L8" s="49">
        <f>+Sales!P8*Capacity!$C9</f>
        <v>4500</v>
      </c>
      <c r="M8" s="49">
        <f>+Sales!Q8*Capacity!$C9</f>
        <v>4500</v>
      </c>
      <c r="N8" s="34">
        <f t="shared" si="0"/>
        <v>34800</v>
      </c>
    </row>
    <row r="9" spans="1:14" x14ac:dyDescent="0.55000000000000004">
      <c r="A9" s="35" t="s">
        <v>43</v>
      </c>
      <c r="B9" s="50">
        <f>+SUMPRODUCT(Sales!F4:F8,Capacity!$C$5:$C$9)</f>
        <v>26100</v>
      </c>
      <c r="C9" s="50">
        <f>+SUMPRODUCT(Sales!G4:G8,Capacity!$C$5:$C$9)</f>
        <v>27870</v>
      </c>
      <c r="D9" s="50">
        <f>+SUMPRODUCT(Sales!H4:H8,Capacity!$C$5:$C$9)</f>
        <v>29600</v>
      </c>
      <c r="E9" s="50">
        <f>+SUMPRODUCT(Sales!I4:I8,Capacity!$C$5:$C$9)</f>
        <v>27860</v>
      </c>
      <c r="F9" s="50">
        <f>+SUMPRODUCT(Sales!J4:J8,Capacity!$C$5:$C$9)</f>
        <v>27410</v>
      </c>
      <c r="G9" s="50">
        <f>+SUMPRODUCT(Sales!K4:K8,Capacity!$C$5:$C$9)</f>
        <v>27040</v>
      </c>
      <c r="H9" s="50">
        <f>+SUMPRODUCT(Sales!L4:L8,Capacity!$C$5:$C$9)</f>
        <v>26520</v>
      </c>
      <c r="I9" s="50">
        <f>+SUMPRODUCT(Sales!M4:M8,Capacity!$C$5:$C$9)</f>
        <v>26070</v>
      </c>
      <c r="J9" s="50">
        <f>+SUMPRODUCT(Sales!N4:N8,Capacity!$C$5:$C$9)</f>
        <v>26740</v>
      </c>
      <c r="K9" s="50">
        <f>+SUMPRODUCT(Sales!O4:O8,Capacity!$C$5:$C$9)</f>
        <v>30640</v>
      </c>
      <c r="L9" s="50">
        <f>+SUMPRODUCT(Sales!P4:P8,Capacity!$C$5:$C$9)</f>
        <v>32850</v>
      </c>
      <c r="M9" s="50">
        <f>+SUMPRODUCT(Sales!Q4:Q8,Capacity!$C$5:$C$9)</f>
        <v>34600</v>
      </c>
      <c r="N9" s="50">
        <f t="shared" ref="N9" si="1">SUM(B9:M9)</f>
        <v>343300</v>
      </c>
    </row>
    <row r="10" spans="1:14" x14ac:dyDescent="0.55000000000000004">
      <c r="A10" s="32" t="s">
        <v>38</v>
      </c>
      <c r="B10" s="33">
        <v>54</v>
      </c>
      <c r="C10" s="33">
        <f>+B10</f>
        <v>54</v>
      </c>
      <c r="D10" s="33">
        <f t="shared" ref="D10:M10" si="2">+C10</f>
        <v>54</v>
      </c>
      <c r="E10" s="33">
        <f t="shared" si="2"/>
        <v>54</v>
      </c>
      <c r="F10" s="33">
        <f t="shared" si="2"/>
        <v>54</v>
      </c>
      <c r="G10" s="33">
        <f t="shared" si="2"/>
        <v>54</v>
      </c>
      <c r="H10" s="33">
        <f t="shared" si="2"/>
        <v>54</v>
      </c>
      <c r="I10" s="33">
        <f t="shared" si="2"/>
        <v>54</v>
      </c>
      <c r="J10" s="33">
        <f t="shared" si="2"/>
        <v>54</v>
      </c>
      <c r="K10" s="33">
        <f t="shared" si="2"/>
        <v>54</v>
      </c>
      <c r="L10" s="33">
        <f t="shared" si="2"/>
        <v>54</v>
      </c>
      <c r="M10" s="33">
        <f t="shared" si="2"/>
        <v>54</v>
      </c>
      <c r="N10" s="34">
        <f t="shared" ref="N10:N12" si="3">SUM(B10:M10)</f>
        <v>648</v>
      </c>
    </row>
    <row r="11" spans="1:14" x14ac:dyDescent="0.55000000000000004">
      <c r="A11" s="32" t="s">
        <v>44</v>
      </c>
      <c r="B11" s="33">
        <v>720</v>
      </c>
      <c r="C11" s="33">
        <f>+B11</f>
        <v>720</v>
      </c>
      <c r="D11" s="33">
        <f t="shared" ref="D11:M11" si="4">+C11</f>
        <v>720</v>
      </c>
      <c r="E11" s="33">
        <f t="shared" si="4"/>
        <v>720</v>
      </c>
      <c r="F11" s="33">
        <f t="shared" si="4"/>
        <v>720</v>
      </c>
      <c r="G11" s="33">
        <f t="shared" si="4"/>
        <v>720</v>
      </c>
      <c r="H11" s="33">
        <f t="shared" si="4"/>
        <v>720</v>
      </c>
      <c r="I11" s="33">
        <f t="shared" si="4"/>
        <v>720</v>
      </c>
      <c r="J11" s="33">
        <f t="shared" si="4"/>
        <v>720</v>
      </c>
      <c r="K11" s="33">
        <f t="shared" si="4"/>
        <v>720</v>
      </c>
      <c r="L11" s="33">
        <f t="shared" si="4"/>
        <v>720</v>
      </c>
      <c r="M11" s="33">
        <f t="shared" si="4"/>
        <v>720</v>
      </c>
      <c r="N11" s="34">
        <f t="shared" si="3"/>
        <v>8640</v>
      </c>
    </row>
    <row r="12" spans="1:14" x14ac:dyDescent="0.55000000000000004">
      <c r="A12" s="31" t="s">
        <v>40</v>
      </c>
      <c r="B12" s="34">
        <f>+B10*B11-Capacity!$C$14*Capacity!$C$16</f>
        <v>38760</v>
      </c>
      <c r="C12" s="34">
        <f>+C10*C11-Capacity!$C$14*Capacity!$C$16</f>
        <v>38760</v>
      </c>
      <c r="D12" s="34">
        <f>+D10*D11-Capacity!$C$14*Capacity!$C$16</f>
        <v>38760</v>
      </c>
      <c r="E12" s="34">
        <f>+E10*E11-Capacity!$C$14*Capacity!$C$16</f>
        <v>38760</v>
      </c>
      <c r="F12" s="34">
        <f>+F10*F11-Capacity!$C$14*Capacity!$C$16</f>
        <v>38760</v>
      </c>
      <c r="G12" s="34">
        <f>+G10*G11-Capacity!$C$14*Capacity!$C$16</f>
        <v>38760</v>
      </c>
      <c r="H12" s="34">
        <f>+H10*H11-Capacity!$C$14*Capacity!$C$16</f>
        <v>38760</v>
      </c>
      <c r="I12" s="34">
        <f>+I10*I11-Capacity!$C$14*Capacity!$C$16</f>
        <v>38760</v>
      </c>
      <c r="J12" s="34">
        <f>+J10*J11-Capacity!$C$14*Capacity!$C$16</f>
        <v>38760</v>
      </c>
      <c r="K12" s="34">
        <f>+K10*K11-Capacity!$C$14*Capacity!$C$16</f>
        <v>38760</v>
      </c>
      <c r="L12" s="34">
        <f>+L10*L11-Capacity!$C$14*Capacity!$C$16</f>
        <v>38760</v>
      </c>
      <c r="M12" s="34">
        <f>+M10*M11-Capacity!$C$14*Capacity!$C$16</f>
        <v>38760</v>
      </c>
      <c r="N12" s="34">
        <f t="shared" si="3"/>
        <v>465120</v>
      </c>
    </row>
    <row r="13" spans="1:14" x14ac:dyDescent="0.55000000000000004">
      <c r="A13" s="35" t="s">
        <v>45</v>
      </c>
      <c r="B13" s="36">
        <f t="shared" ref="B13:N13" si="5">+B9/B12</f>
        <v>0.67337461300309598</v>
      </c>
      <c r="C13" s="36">
        <f t="shared" si="5"/>
        <v>0.71904024767801855</v>
      </c>
      <c r="D13" s="36">
        <f t="shared" si="5"/>
        <v>0.76367389060887514</v>
      </c>
      <c r="E13" s="36">
        <f t="shared" si="5"/>
        <v>0.71878224974200211</v>
      </c>
      <c r="F13" s="36">
        <f t="shared" si="5"/>
        <v>0.70717234262125905</v>
      </c>
      <c r="G13" s="36">
        <f t="shared" si="5"/>
        <v>0.69762641898864808</v>
      </c>
      <c r="H13" s="36">
        <f t="shared" si="5"/>
        <v>0.68421052631578949</v>
      </c>
      <c r="I13" s="36">
        <f t="shared" si="5"/>
        <v>0.67260061919504643</v>
      </c>
      <c r="J13" s="36">
        <f t="shared" si="5"/>
        <v>0.68988648090815274</v>
      </c>
      <c r="K13" s="36">
        <f t="shared" si="5"/>
        <v>0.79050567595459231</v>
      </c>
      <c r="L13" s="36">
        <f t="shared" si="5"/>
        <v>0.8475232198142415</v>
      </c>
      <c r="M13" s="36">
        <f t="shared" si="5"/>
        <v>0.89267285861713108</v>
      </c>
      <c r="N13" s="36">
        <f t="shared" si="5"/>
        <v>0.73808909528723765</v>
      </c>
    </row>
    <row r="14" spans="1:14" x14ac:dyDescent="0.55000000000000004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</row>
    <row r="15" spans="1:14" x14ac:dyDescent="0.55000000000000004">
      <c r="A15" s="17" t="s">
        <v>34</v>
      </c>
      <c r="B15" s="18" t="s">
        <v>8</v>
      </c>
      <c r="C15" s="18" t="s">
        <v>9</v>
      </c>
      <c r="D15" s="18" t="s">
        <v>10</v>
      </c>
      <c r="E15" s="18" t="s">
        <v>11</v>
      </c>
      <c r="F15" s="18" t="s">
        <v>12</v>
      </c>
      <c r="G15" s="18" t="s">
        <v>13</v>
      </c>
      <c r="H15" s="18" t="s">
        <v>14</v>
      </c>
      <c r="I15" s="18" t="s">
        <v>15</v>
      </c>
      <c r="J15" s="18" t="s">
        <v>16</v>
      </c>
      <c r="K15" s="18" t="s">
        <v>17</v>
      </c>
      <c r="L15" s="18" t="s">
        <v>18</v>
      </c>
      <c r="M15" s="18" t="s">
        <v>19</v>
      </c>
      <c r="N15" s="18" t="s">
        <v>20</v>
      </c>
    </row>
    <row r="16" spans="1:14" x14ac:dyDescent="0.55000000000000004">
      <c r="A16" s="32" t="s">
        <v>43</v>
      </c>
      <c r="B16" s="33">
        <f>+SUMPRODUCT(Sales!F4:F8,Capacity!$F$5:$F$9)</f>
        <v>15750</v>
      </c>
      <c r="C16" s="33">
        <f>+SUMPRODUCT(Sales!G4:G8,Capacity!$F$5:$F$9)</f>
        <v>17100</v>
      </c>
      <c r="D16" s="33">
        <f>+SUMPRODUCT(Sales!H4:H8,Capacity!$F$5:$F$9)</f>
        <v>18790</v>
      </c>
      <c r="E16" s="33">
        <f>+SUMPRODUCT(Sales!I4:I8,Capacity!$F$5:$F$9)</f>
        <v>17540</v>
      </c>
      <c r="F16" s="33">
        <f>+SUMPRODUCT(Sales!J4:J8,Capacity!$F$5:$F$9)</f>
        <v>16780</v>
      </c>
      <c r="G16" s="33">
        <f>+SUMPRODUCT(Sales!K4:K8,Capacity!$F$5:$F$9)</f>
        <v>15950</v>
      </c>
      <c r="H16" s="33">
        <f>+SUMPRODUCT(Sales!L4:L8,Capacity!$F$5:$F$9)</f>
        <v>15780</v>
      </c>
      <c r="I16" s="33">
        <f>+SUMPRODUCT(Sales!M4:M8,Capacity!$F$5:$F$9)</f>
        <v>15840</v>
      </c>
      <c r="J16" s="33">
        <f>+SUMPRODUCT(Sales!N4:N8,Capacity!$F$5:$F$9)</f>
        <v>16970</v>
      </c>
      <c r="K16" s="33">
        <f>+SUMPRODUCT(Sales!O4:O8,Capacity!$F$5:$F$9)</f>
        <v>19760</v>
      </c>
      <c r="L16" s="33">
        <f>+SUMPRODUCT(Sales!P4:P8,Capacity!$F$5:$F$9)</f>
        <v>21800</v>
      </c>
      <c r="M16" s="33">
        <f>+SUMPRODUCT(Sales!Q4:Q8,Capacity!$F$5:$F$9)</f>
        <v>23780</v>
      </c>
      <c r="N16" s="34">
        <f t="shared" ref="N16" si="6">SUM(B16:M16)</f>
        <v>215840</v>
      </c>
    </row>
    <row r="17" spans="1:14" x14ac:dyDescent="0.55000000000000004">
      <c r="A17" s="32" t="s">
        <v>38</v>
      </c>
      <c r="B17" s="33">
        <v>40</v>
      </c>
      <c r="C17" s="33">
        <f t="shared" ref="C17:J17" si="7">+B17</f>
        <v>40</v>
      </c>
      <c r="D17" s="33">
        <f t="shared" si="7"/>
        <v>40</v>
      </c>
      <c r="E17" s="33">
        <f t="shared" si="7"/>
        <v>40</v>
      </c>
      <c r="F17" s="33">
        <f t="shared" si="7"/>
        <v>40</v>
      </c>
      <c r="G17" s="33">
        <f t="shared" si="7"/>
        <v>40</v>
      </c>
      <c r="H17" s="33">
        <f t="shared" si="7"/>
        <v>40</v>
      </c>
      <c r="I17" s="33">
        <f t="shared" si="7"/>
        <v>40</v>
      </c>
      <c r="J17" s="33">
        <f t="shared" si="7"/>
        <v>40</v>
      </c>
      <c r="K17" s="37">
        <v>42</v>
      </c>
      <c r="L17" s="37">
        <v>46</v>
      </c>
      <c r="M17" s="37">
        <v>50</v>
      </c>
      <c r="N17" s="34">
        <f t="shared" ref="N17:N19" si="8">SUM(B17:M17)</f>
        <v>498</v>
      </c>
    </row>
    <row r="18" spans="1:14" x14ac:dyDescent="0.55000000000000004">
      <c r="A18" s="32" t="s">
        <v>44</v>
      </c>
      <c r="B18" s="33">
        <f>24*20</f>
        <v>480</v>
      </c>
      <c r="C18" s="33">
        <f>+B18</f>
        <v>480</v>
      </c>
      <c r="D18" s="33">
        <f t="shared" ref="D18:M18" si="9">+C18</f>
        <v>480</v>
      </c>
      <c r="E18" s="33">
        <f t="shared" si="9"/>
        <v>480</v>
      </c>
      <c r="F18" s="33">
        <f t="shared" si="9"/>
        <v>480</v>
      </c>
      <c r="G18" s="33">
        <f t="shared" si="9"/>
        <v>480</v>
      </c>
      <c r="H18" s="33">
        <f t="shared" si="9"/>
        <v>480</v>
      </c>
      <c r="I18" s="33">
        <f t="shared" si="9"/>
        <v>480</v>
      </c>
      <c r="J18" s="33">
        <f t="shared" si="9"/>
        <v>480</v>
      </c>
      <c r="K18" s="33">
        <f t="shared" si="9"/>
        <v>480</v>
      </c>
      <c r="L18" s="33">
        <f t="shared" si="9"/>
        <v>480</v>
      </c>
      <c r="M18" s="33">
        <f t="shared" si="9"/>
        <v>480</v>
      </c>
      <c r="N18" s="34">
        <f t="shared" si="8"/>
        <v>5760</v>
      </c>
    </row>
    <row r="19" spans="1:14" x14ac:dyDescent="0.55000000000000004">
      <c r="A19" s="31" t="s">
        <v>40</v>
      </c>
      <c r="B19" s="34">
        <f>+B17*B18-Capacity!$F$14*Capacity!$F$16</f>
        <v>19140</v>
      </c>
      <c r="C19" s="34">
        <f>+C17*C18-Capacity!$F$14*Capacity!$F$16</f>
        <v>19140</v>
      </c>
      <c r="D19" s="34">
        <f>+D17*D18-Capacity!$F$14*Capacity!$F$16</f>
        <v>19140</v>
      </c>
      <c r="E19" s="34">
        <f>+E17*E18-Capacity!$F$14*Capacity!$F$16</f>
        <v>19140</v>
      </c>
      <c r="F19" s="34">
        <f>+F17*F18-Capacity!$F$14*Capacity!$F$16</f>
        <v>19140</v>
      </c>
      <c r="G19" s="34">
        <f>+G17*G18-Capacity!$F$14*Capacity!$F$16</f>
        <v>19140</v>
      </c>
      <c r="H19" s="34">
        <f>+H17*H18-Capacity!$F$14*Capacity!$F$16</f>
        <v>19140</v>
      </c>
      <c r="I19" s="34">
        <f>+I17*I18-Capacity!$F$14*Capacity!$F$16</f>
        <v>19140</v>
      </c>
      <c r="J19" s="34">
        <f>+J17*J18-Capacity!$F$14*Capacity!$F$16</f>
        <v>19140</v>
      </c>
      <c r="K19" s="34">
        <f>+K17*K18-Capacity!$F$14*Capacity!$F$16</f>
        <v>20100</v>
      </c>
      <c r="L19" s="34">
        <f>+L17*L18-Capacity!$F$14*Capacity!$F$16</f>
        <v>22020</v>
      </c>
      <c r="M19" s="34">
        <f>+M17*M18-Capacity!$F$14*Capacity!$F$16</f>
        <v>23940</v>
      </c>
      <c r="N19" s="34">
        <f t="shared" si="8"/>
        <v>238320</v>
      </c>
    </row>
    <row r="20" spans="1:14" x14ac:dyDescent="0.55000000000000004">
      <c r="A20" s="35" t="s">
        <v>45</v>
      </c>
      <c r="B20" s="36">
        <f t="shared" ref="B20:N20" si="10">+B16/B19</f>
        <v>0.82288401253918497</v>
      </c>
      <c r="C20" s="36">
        <f t="shared" si="10"/>
        <v>0.89341692789968652</v>
      </c>
      <c r="D20" s="36">
        <f t="shared" si="10"/>
        <v>0.98171368861024033</v>
      </c>
      <c r="E20" s="36">
        <f t="shared" si="10"/>
        <v>0.91640543364681293</v>
      </c>
      <c r="F20" s="36">
        <f t="shared" si="10"/>
        <v>0.87669801462904906</v>
      </c>
      <c r="G20" s="36">
        <f t="shared" si="10"/>
        <v>0.83333333333333337</v>
      </c>
      <c r="H20" s="36">
        <f t="shared" si="10"/>
        <v>0.82445141065830718</v>
      </c>
      <c r="I20" s="36">
        <f t="shared" si="10"/>
        <v>0.82758620689655171</v>
      </c>
      <c r="J20" s="36">
        <f t="shared" si="10"/>
        <v>0.88662486938349006</v>
      </c>
      <c r="K20" s="36">
        <f t="shared" si="10"/>
        <v>0.98308457711442787</v>
      </c>
      <c r="L20" s="36">
        <f t="shared" si="10"/>
        <v>0.99000908265213439</v>
      </c>
      <c r="M20" s="36">
        <f t="shared" si="10"/>
        <v>0.99331662489557226</v>
      </c>
      <c r="N20" s="36">
        <f t="shared" si="10"/>
        <v>0.9056730446458543</v>
      </c>
    </row>
    <row r="21" spans="1:14" x14ac:dyDescent="0.55000000000000004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</row>
    <row r="22" spans="1:14" x14ac:dyDescent="0.55000000000000004">
      <c r="A22" s="17" t="s">
        <v>35</v>
      </c>
      <c r="B22" s="18" t="s">
        <v>8</v>
      </c>
      <c r="C22" s="18" t="s">
        <v>9</v>
      </c>
      <c r="D22" s="18" t="s">
        <v>10</v>
      </c>
      <c r="E22" s="18" t="s">
        <v>11</v>
      </c>
      <c r="F22" s="18" t="s">
        <v>12</v>
      </c>
      <c r="G22" s="18" t="s">
        <v>13</v>
      </c>
      <c r="H22" s="18" t="s">
        <v>14</v>
      </c>
      <c r="I22" s="18" t="s">
        <v>15</v>
      </c>
      <c r="J22" s="18" t="s">
        <v>16</v>
      </c>
      <c r="K22" s="18" t="s">
        <v>17</v>
      </c>
      <c r="L22" s="18" t="s">
        <v>18</v>
      </c>
      <c r="M22" s="18" t="s">
        <v>19</v>
      </c>
      <c r="N22" s="18" t="s">
        <v>20</v>
      </c>
    </row>
    <row r="23" spans="1:14" x14ac:dyDescent="0.55000000000000004">
      <c r="A23" s="32" t="s">
        <v>43</v>
      </c>
      <c r="B23" s="33">
        <f>+SUMPRODUCT(Sales!F4:F8,Capacity!$I$5:$I$9)</f>
        <v>25420</v>
      </c>
      <c r="C23" s="33">
        <f>+SUMPRODUCT(Sales!G4:G8,Capacity!$I$5:$I$9)</f>
        <v>27990</v>
      </c>
      <c r="D23" s="33">
        <f>+SUMPRODUCT(Sales!H4:H8,Capacity!$I$5:$I$9)</f>
        <v>31690</v>
      </c>
      <c r="E23" s="33">
        <f>+SUMPRODUCT(Sales!I4:I8,Capacity!$I$5:$I$9)</f>
        <v>29460</v>
      </c>
      <c r="F23" s="33">
        <f>+SUMPRODUCT(Sales!J4:J8,Capacity!$I$5:$I$9)</f>
        <v>27560</v>
      </c>
      <c r="G23" s="33">
        <f>+SUMPRODUCT(Sales!K4:K8,Capacity!$I$5:$I$9)</f>
        <v>25540</v>
      </c>
      <c r="H23" s="33">
        <f>+SUMPRODUCT(Sales!L4:L8,Capacity!$I$5:$I$9)</f>
        <v>25260</v>
      </c>
      <c r="I23" s="33">
        <f>+SUMPRODUCT(Sales!M4:M8,Capacity!$I$5:$I$9)</f>
        <v>26140</v>
      </c>
      <c r="J23" s="33">
        <f>+SUMPRODUCT(Sales!N4:N8,Capacity!$I$5:$I$9)</f>
        <v>29060</v>
      </c>
      <c r="K23" s="33">
        <f>+SUMPRODUCT(Sales!O4:O8,Capacity!$I$5:$I$9)</f>
        <v>34420</v>
      </c>
      <c r="L23" s="33">
        <f>+SUMPRODUCT(Sales!P4:P8,Capacity!$I$5:$I$9)</f>
        <v>38610</v>
      </c>
      <c r="M23" s="33">
        <f>+SUMPRODUCT(Sales!Q4:Q8,Capacity!$I$5:$I$9)</f>
        <v>42980</v>
      </c>
      <c r="N23" s="34">
        <f t="shared" ref="N23" si="11">SUM(B23:M23)</f>
        <v>364130</v>
      </c>
    </row>
    <row r="24" spans="1:14" x14ac:dyDescent="0.55000000000000004">
      <c r="A24" s="32" t="s">
        <v>38</v>
      </c>
      <c r="B24" s="33">
        <v>40</v>
      </c>
      <c r="C24" s="33">
        <f>+B24</f>
        <v>40</v>
      </c>
      <c r="D24" s="37">
        <v>45</v>
      </c>
      <c r="E24" s="33">
        <f t="shared" ref="E24:J24" si="12">+D24</f>
        <v>45</v>
      </c>
      <c r="F24" s="33">
        <f t="shared" si="12"/>
        <v>45</v>
      </c>
      <c r="G24" s="33">
        <f t="shared" si="12"/>
        <v>45</v>
      </c>
      <c r="H24" s="33">
        <f t="shared" si="12"/>
        <v>45</v>
      </c>
      <c r="I24" s="33">
        <f t="shared" si="12"/>
        <v>45</v>
      </c>
      <c r="J24" s="33">
        <f t="shared" si="12"/>
        <v>45</v>
      </c>
      <c r="K24" s="37">
        <v>49</v>
      </c>
      <c r="L24" s="37">
        <v>55</v>
      </c>
      <c r="M24" s="37">
        <v>61</v>
      </c>
      <c r="N24" s="34">
        <f t="shared" ref="N24:N26" si="13">SUM(B24:M24)</f>
        <v>560</v>
      </c>
    </row>
    <row r="25" spans="1:14" x14ac:dyDescent="0.55000000000000004">
      <c r="A25" s="32" t="s">
        <v>44</v>
      </c>
      <c r="B25" s="33">
        <f>30*24</f>
        <v>720</v>
      </c>
      <c r="C25" s="33">
        <f>+B25</f>
        <v>720</v>
      </c>
      <c r="D25" s="33">
        <f t="shared" ref="D25:M25" si="14">+C25</f>
        <v>720</v>
      </c>
      <c r="E25" s="33">
        <f t="shared" si="14"/>
        <v>720</v>
      </c>
      <c r="F25" s="33">
        <f t="shared" si="14"/>
        <v>720</v>
      </c>
      <c r="G25" s="33">
        <f t="shared" si="14"/>
        <v>720</v>
      </c>
      <c r="H25" s="33">
        <f t="shared" si="14"/>
        <v>720</v>
      </c>
      <c r="I25" s="33">
        <f t="shared" si="14"/>
        <v>720</v>
      </c>
      <c r="J25" s="33">
        <f t="shared" si="14"/>
        <v>720</v>
      </c>
      <c r="K25" s="33">
        <f t="shared" si="14"/>
        <v>720</v>
      </c>
      <c r="L25" s="33">
        <f t="shared" si="14"/>
        <v>720</v>
      </c>
      <c r="M25" s="33">
        <f t="shared" si="14"/>
        <v>720</v>
      </c>
      <c r="N25" s="34">
        <f t="shared" si="13"/>
        <v>8640</v>
      </c>
    </row>
    <row r="26" spans="1:14" x14ac:dyDescent="0.55000000000000004">
      <c r="A26" s="31" t="s">
        <v>40</v>
      </c>
      <c r="B26" s="34">
        <f>+B24*B25-Capacity!$I$14*Capacity!$I$16</f>
        <v>28320</v>
      </c>
      <c r="C26" s="34">
        <f>+C24*C25-Capacity!$I$14*Capacity!$I$16</f>
        <v>28320</v>
      </c>
      <c r="D26" s="34">
        <f>+D24*D25-Capacity!$I$14*Capacity!$I$16</f>
        <v>31920</v>
      </c>
      <c r="E26" s="34">
        <f>+E24*E25-Capacity!$I$14*Capacity!$I$16</f>
        <v>31920</v>
      </c>
      <c r="F26" s="34">
        <f>+F24*F25-Capacity!$I$14*Capacity!$I$16</f>
        <v>31920</v>
      </c>
      <c r="G26" s="34">
        <f>+G24*G25-Capacity!$I$14*Capacity!$I$16</f>
        <v>31920</v>
      </c>
      <c r="H26" s="34">
        <f>+H24*H25-Capacity!$I$14*Capacity!$I$16</f>
        <v>31920</v>
      </c>
      <c r="I26" s="34">
        <f>+I24*I25-Capacity!$I$14*Capacity!$I$16</f>
        <v>31920</v>
      </c>
      <c r="J26" s="34">
        <f>+J24*J25-Capacity!$I$14*Capacity!$I$16</f>
        <v>31920</v>
      </c>
      <c r="K26" s="34">
        <f>+K24*K25-Capacity!$I$14*Capacity!$I$16</f>
        <v>34800</v>
      </c>
      <c r="L26" s="34">
        <f>+L24*L25-Capacity!$I$14*Capacity!$I$16</f>
        <v>39120</v>
      </c>
      <c r="M26" s="34">
        <f>+M24*M25-Capacity!$I$14*Capacity!$I$16</f>
        <v>43440</v>
      </c>
      <c r="N26" s="34">
        <f t="shared" si="13"/>
        <v>397440</v>
      </c>
    </row>
    <row r="27" spans="1:14" x14ac:dyDescent="0.55000000000000004">
      <c r="A27" s="35" t="s">
        <v>45</v>
      </c>
      <c r="B27" s="36">
        <f t="shared" ref="B27:N27" si="15">+B23/B26</f>
        <v>0.89759887005649719</v>
      </c>
      <c r="C27" s="36">
        <f t="shared" si="15"/>
        <v>0.98834745762711862</v>
      </c>
      <c r="D27" s="36">
        <f t="shared" si="15"/>
        <v>0.9927944862155389</v>
      </c>
      <c r="E27" s="36">
        <f t="shared" si="15"/>
        <v>0.92293233082706772</v>
      </c>
      <c r="F27" s="36">
        <f t="shared" si="15"/>
        <v>0.86340852130325818</v>
      </c>
      <c r="G27" s="36">
        <f t="shared" si="15"/>
        <v>0.80012531328320802</v>
      </c>
      <c r="H27" s="36">
        <f t="shared" si="15"/>
        <v>0.79135338345864659</v>
      </c>
      <c r="I27" s="36">
        <f t="shared" si="15"/>
        <v>0.81892230576441105</v>
      </c>
      <c r="J27" s="36">
        <f t="shared" si="15"/>
        <v>0.91040100250626566</v>
      </c>
      <c r="K27" s="36">
        <f t="shared" si="15"/>
        <v>0.98908045977011494</v>
      </c>
      <c r="L27" s="36">
        <f t="shared" si="15"/>
        <v>0.9869631901840491</v>
      </c>
      <c r="M27" s="36">
        <f t="shared" si="15"/>
        <v>0.98941068139963173</v>
      </c>
      <c r="N27" s="36">
        <f t="shared" si="15"/>
        <v>0.91618860708534622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15306-867E-4F72-928F-CDE519CEC3C2}">
  <sheetPr codeName="Sheet4"/>
  <dimension ref="A1:N46"/>
  <sheetViews>
    <sheetView workbookViewId="0"/>
  </sheetViews>
  <sheetFormatPr defaultRowHeight="14.4" x14ac:dyDescent="0.55000000000000004"/>
  <cols>
    <col min="1" max="1" width="17.5234375" customWidth="1"/>
    <col min="2" max="13" width="7.578125" customWidth="1"/>
    <col min="14" max="14" width="9.578125" customWidth="1"/>
  </cols>
  <sheetData>
    <row r="1" spans="1:14" ht="15.6" x14ac:dyDescent="0.6">
      <c r="A1" s="57" t="s">
        <v>32</v>
      </c>
      <c r="L1" s="38"/>
      <c r="M1" s="39" t="s">
        <v>51</v>
      </c>
      <c r="N1" s="40">
        <v>0.9</v>
      </c>
    </row>
    <row r="2" spans="1:14" x14ac:dyDescent="0.55000000000000004">
      <c r="A2" s="1"/>
    </row>
    <row r="3" spans="1:14" x14ac:dyDescent="0.55000000000000004">
      <c r="A3" s="17" t="s">
        <v>33</v>
      </c>
      <c r="B3" s="18" t="s">
        <v>8</v>
      </c>
      <c r="C3" s="18" t="s">
        <v>9</v>
      </c>
      <c r="D3" s="18" t="s">
        <v>10</v>
      </c>
      <c r="E3" s="18" t="s">
        <v>11</v>
      </c>
      <c r="F3" s="18" t="s">
        <v>12</v>
      </c>
      <c r="G3" s="18" t="s">
        <v>13</v>
      </c>
      <c r="H3" s="18" t="s">
        <v>14</v>
      </c>
      <c r="I3" s="18" t="s">
        <v>15</v>
      </c>
      <c r="J3" s="18" t="s">
        <v>16</v>
      </c>
      <c r="K3" s="18" t="s">
        <v>17</v>
      </c>
      <c r="L3" s="18" t="s">
        <v>18</v>
      </c>
      <c r="M3" s="18" t="s">
        <v>19</v>
      </c>
      <c r="N3" s="18" t="s">
        <v>20</v>
      </c>
    </row>
    <row r="4" spans="1:14" x14ac:dyDescent="0.55000000000000004">
      <c r="A4" t="s">
        <v>1</v>
      </c>
      <c r="B4" s="4">
        <f ca="1">IFERROR(Sales!F12*_xll.VoseTriangle(Capacity!$B5,Capacity!$C5,Capacity!$D5),0)</f>
        <v>2330.7805373555625</v>
      </c>
      <c r="C4" s="4">
        <f ca="1">IFERROR(Sales!G12*_xll.VoseTriangle(Capacity!$B5,Capacity!$C5,Capacity!$D5),0)</f>
        <v>2512.3320825306446</v>
      </c>
      <c r="D4" s="4">
        <f ca="1">IFERROR(Sales!H12*_xll.VoseTriangle(Capacity!$B5,Capacity!$C5,Capacity!$D5),0)</f>
        <v>3131.5262105736533</v>
      </c>
      <c r="E4" s="4">
        <f ca="1">IFERROR(Sales!I12*_xll.VoseTriangle(Capacity!$B5,Capacity!$C5,Capacity!$D5),0)</f>
        <v>3702.2527829853757</v>
      </c>
      <c r="F4" s="4">
        <f ca="1">IFERROR(Sales!J12*_xll.VoseTriangle(Capacity!$B5,Capacity!$C5,Capacity!$D5),0)</f>
        <v>3079.5388294012755</v>
      </c>
      <c r="G4" s="4">
        <f ca="1">IFERROR(Sales!K12*_xll.VoseTriangle(Capacity!$B5,Capacity!$C5,Capacity!$D5),0)</f>
        <v>3061.464913469536</v>
      </c>
      <c r="H4" s="4">
        <f ca="1">IFERROR(Sales!L12*_xll.VoseTriangle(Capacity!$B5,Capacity!$C5,Capacity!$D5),0)</f>
        <v>3166.7632886658616</v>
      </c>
      <c r="I4" s="4">
        <f ca="1">IFERROR(Sales!M12*_xll.VoseTriangle(Capacity!$B5,Capacity!$C5,Capacity!$D5),0)</f>
        <v>2703.3725096907078</v>
      </c>
      <c r="J4" s="4">
        <f ca="1">IFERROR(Sales!N12*_xll.VoseTriangle(Capacity!$B5,Capacity!$C5,Capacity!$D5),0)</f>
        <v>2921.0659492887462</v>
      </c>
      <c r="K4" s="4">
        <f ca="1">IFERROR(Sales!O12*_xll.VoseTriangle(Capacity!$B5,Capacity!$C5,Capacity!$D5),0)</f>
        <v>3586.1934418791798</v>
      </c>
      <c r="L4" s="4">
        <f ca="1">IFERROR(Sales!P12*_xll.VoseTriangle(Capacity!$B5,Capacity!$C5,Capacity!$D5),0)</f>
        <v>3975.9766731183736</v>
      </c>
      <c r="M4" s="4">
        <f ca="1">IFERROR(Sales!Q12*_xll.VoseTriangle(Capacity!$B5,Capacity!$C5,Capacity!$D5),0)</f>
        <v>5176.7857122217529</v>
      </c>
      <c r="N4" s="4">
        <f ca="1">SUM(B4:M4)</f>
        <v>39348.052931180668</v>
      </c>
    </row>
    <row r="5" spans="1:14" x14ac:dyDescent="0.55000000000000004">
      <c r="A5" t="s">
        <v>2</v>
      </c>
      <c r="B5" s="4">
        <f ca="1">IFERROR(Sales!F13*_xll.VoseTriangle(Capacity!$B6,Capacity!$C6,Capacity!$D6),0)</f>
        <v>2209.2096236651946</v>
      </c>
      <c r="C5" s="4">
        <f ca="1">IFERROR(Sales!G13*_xll.VoseTriangle(Capacity!$B6,Capacity!$C6,Capacity!$D6),0)</f>
        <v>2329.6245701470857</v>
      </c>
      <c r="D5" s="4">
        <f ca="1">IFERROR(Sales!H13*_xll.VoseTriangle(Capacity!$B6,Capacity!$C6,Capacity!$D6),0)</f>
        <v>2119.810554557213</v>
      </c>
      <c r="E5" s="4">
        <f ca="1">IFERROR(Sales!I13*_xll.VoseTriangle(Capacity!$B6,Capacity!$C6,Capacity!$D6),0)</f>
        <v>1903.301055873867</v>
      </c>
      <c r="F5" s="4">
        <f ca="1">IFERROR(Sales!J13*_xll.VoseTriangle(Capacity!$B6,Capacity!$C6,Capacity!$D6),0)</f>
        <v>1476.8246187104389</v>
      </c>
      <c r="G5" s="4">
        <f ca="1">IFERROR(Sales!K13*_xll.VoseTriangle(Capacity!$B6,Capacity!$C6,Capacity!$D6),0)</f>
        <v>1244.3349704120799</v>
      </c>
      <c r="H5" s="4">
        <f ca="1">IFERROR(Sales!L13*_xll.VoseTriangle(Capacity!$B6,Capacity!$C6,Capacity!$D6),0)</f>
        <v>1876.9899387388764</v>
      </c>
      <c r="I5" s="4">
        <f ca="1">IFERROR(Sales!M13*_xll.VoseTriangle(Capacity!$B6,Capacity!$C6,Capacity!$D6),0)</f>
        <v>2001.0989576253944</v>
      </c>
      <c r="J5" s="4">
        <f ca="1">IFERROR(Sales!N13*_xll.VoseTriangle(Capacity!$B6,Capacity!$C6,Capacity!$D6),0)</f>
        <v>2118.2680678471511</v>
      </c>
      <c r="K5" s="4">
        <f ca="1">IFERROR(Sales!O13*_xll.VoseTriangle(Capacity!$B6,Capacity!$C6,Capacity!$D6),0)</f>
        <v>2092.0549615587393</v>
      </c>
      <c r="L5" s="4">
        <f ca="1">IFERROR(Sales!P13*_xll.VoseTriangle(Capacity!$B6,Capacity!$C6,Capacity!$D6),0)</f>
        <v>2204.8682696591623</v>
      </c>
      <c r="M5" s="4">
        <f ca="1">IFERROR(Sales!Q13*_xll.VoseTriangle(Capacity!$B6,Capacity!$C6,Capacity!$D6),0)</f>
        <v>2361.2632682020239</v>
      </c>
      <c r="N5" s="4">
        <f t="shared" ref="N5:N8" ca="1" si="0">SUM(B5:M5)</f>
        <v>23937.648856997224</v>
      </c>
    </row>
    <row r="6" spans="1:14" x14ac:dyDescent="0.55000000000000004">
      <c r="A6" t="s">
        <v>3</v>
      </c>
      <c r="B6" s="4">
        <f ca="1">IFERROR(Sales!F14*_xll.VoseTriangle(Capacity!$B7,Capacity!$C7,Capacity!$D7),0)</f>
        <v>0</v>
      </c>
      <c r="C6" s="4">
        <f ca="1">IFERROR(Sales!G14*_xll.VoseTriangle(Capacity!$B7,Capacity!$C7,Capacity!$D7),0)</f>
        <v>0</v>
      </c>
      <c r="D6" s="4">
        <f ca="1">IFERROR(Sales!H14*_xll.VoseTriangle(Capacity!$B7,Capacity!$C7,Capacity!$D7),0)</f>
        <v>0</v>
      </c>
      <c r="E6" s="4">
        <f ca="1">IFERROR(Sales!I14*_xll.VoseTriangle(Capacity!$B7,Capacity!$C7,Capacity!$D7),0)</f>
        <v>0</v>
      </c>
      <c r="F6" s="4">
        <f ca="1">IFERROR(Sales!J14*_xll.VoseTriangle(Capacity!$B7,Capacity!$C7,Capacity!$D7),0)</f>
        <v>0</v>
      </c>
      <c r="G6" s="4">
        <f ca="1">IFERROR(Sales!K14*_xll.VoseTriangle(Capacity!$B7,Capacity!$C7,Capacity!$D7),0)</f>
        <v>0</v>
      </c>
      <c r="H6" s="4">
        <f ca="1">IFERROR(Sales!L14*_xll.VoseTriangle(Capacity!$B7,Capacity!$C7,Capacity!$D7),0)</f>
        <v>0</v>
      </c>
      <c r="I6" s="4">
        <f ca="1">IFERROR(Sales!M14*_xll.VoseTriangle(Capacity!$B7,Capacity!$C7,Capacity!$D7),0)</f>
        <v>0</v>
      </c>
      <c r="J6" s="4">
        <f ca="1">IFERROR(Sales!N14*_xll.VoseTriangle(Capacity!$B7,Capacity!$C7,Capacity!$D7),0)</f>
        <v>0</v>
      </c>
      <c r="K6" s="4">
        <f ca="1">IFERROR(Sales!O14*_xll.VoseTriangle(Capacity!$B7,Capacity!$C7,Capacity!$D7),0)</f>
        <v>0</v>
      </c>
      <c r="L6" s="4">
        <f ca="1">IFERROR(Sales!P14*_xll.VoseTriangle(Capacity!$B7,Capacity!$C7,Capacity!$D7),0)</f>
        <v>0</v>
      </c>
      <c r="M6" s="4">
        <f ca="1">IFERROR(Sales!Q14*_xll.VoseTriangle(Capacity!$B7,Capacity!$C7,Capacity!$D7),0)</f>
        <v>0</v>
      </c>
      <c r="N6" s="4">
        <f t="shared" ca="1" si="0"/>
        <v>0</v>
      </c>
    </row>
    <row r="7" spans="1:14" x14ac:dyDescent="0.55000000000000004">
      <c r="A7" t="s">
        <v>4</v>
      </c>
      <c r="B7" s="4">
        <f ca="1">IFERROR(Sales!F15*_xll.VoseTriangle(Capacity!$B8,Capacity!$C8,Capacity!$D8),0)</f>
        <v>28409.240538188285</v>
      </c>
      <c r="C7" s="4">
        <f ca="1">IFERROR(Sales!G15*_xll.VoseTriangle(Capacity!$B8,Capacity!$C8,Capacity!$D8),0)</f>
        <v>14701.933759851545</v>
      </c>
      <c r="D7" s="4">
        <f ca="1">IFERROR(Sales!H15*_xll.VoseTriangle(Capacity!$B8,Capacity!$C8,Capacity!$D8),0)</f>
        <v>19040.307591448018</v>
      </c>
      <c r="E7" s="4">
        <f ca="1">IFERROR(Sales!I15*_xll.VoseTriangle(Capacity!$B8,Capacity!$C8,Capacity!$D8),0)</f>
        <v>26490.622244397029</v>
      </c>
      <c r="F7" s="4">
        <f ca="1">IFERROR(Sales!J15*_xll.VoseTriangle(Capacity!$B8,Capacity!$C8,Capacity!$D8),0)</f>
        <v>21084.388195778767</v>
      </c>
      <c r="G7" s="4">
        <f ca="1">IFERROR(Sales!K15*_xll.VoseTriangle(Capacity!$B8,Capacity!$C8,Capacity!$D8),0)</f>
        <v>24021.736684682921</v>
      </c>
      <c r="H7" s="4">
        <f ca="1">IFERROR(Sales!L15*_xll.VoseTriangle(Capacity!$B8,Capacity!$C8,Capacity!$D8),0)</f>
        <v>22037.060799495572</v>
      </c>
      <c r="I7" s="4">
        <f ca="1">IFERROR(Sales!M15*_xll.VoseTriangle(Capacity!$B8,Capacity!$C8,Capacity!$D8),0)</f>
        <v>16673.834175257012</v>
      </c>
      <c r="J7" s="4">
        <f ca="1">IFERROR(Sales!N15*_xll.VoseTriangle(Capacity!$B8,Capacity!$C8,Capacity!$D8),0)</f>
        <v>20560.264965631042</v>
      </c>
      <c r="K7" s="4">
        <f ca="1">IFERROR(Sales!O15*_xll.VoseTriangle(Capacity!$B8,Capacity!$C8,Capacity!$D8),0)</f>
        <v>23448.958398770079</v>
      </c>
      <c r="L7" s="4">
        <f ca="1">IFERROR(Sales!P15*_xll.VoseTriangle(Capacity!$B8,Capacity!$C8,Capacity!$D8),0)</f>
        <v>25549.887217464977</v>
      </c>
      <c r="M7" s="4">
        <f ca="1">IFERROR(Sales!Q15*_xll.VoseTriangle(Capacity!$B8,Capacity!$C8,Capacity!$D8),0)</f>
        <v>25894.418489752461</v>
      </c>
      <c r="N7" s="4">
        <f t="shared" ca="1" si="0"/>
        <v>267912.65306071768</v>
      </c>
    </row>
    <row r="8" spans="1:14" x14ac:dyDescent="0.55000000000000004">
      <c r="A8" t="s">
        <v>5</v>
      </c>
      <c r="B8" s="4">
        <f ca="1">IFERROR(Sales!F16*_xll.VoseTriangle(Capacity!$B9,Capacity!$C9,Capacity!$D9),0)</f>
        <v>1703.3592363054499</v>
      </c>
      <c r="C8" s="4">
        <f ca="1">IFERROR(Sales!G16*_xll.VoseTriangle(Capacity!$B9,Capacity!$C9,Capacity!$D9),0)</f>
        <v>3204.7109253968274</v>
      </c>
      <c r="D8" s="4">
        <f ca="1">IFERROR(Sales!H16*_xll.VoseTriangle(Capacity!$B9,Capacity!$C9,Capacity!$D9),0)</f>
        <v>3960.7608552534034</v>
      </c>
      <c r="E8" s="4">
        <f ca="1">IFERROR(Sales!I16*_xll.VoseTriangle(Capacity!$B9,Capacity!$C9,Capacity!$D9),0)</f>
        <v>3070.9643433209553</v>
      </c>
      <c r="F8" s="4">
        <f ca="1">IFERROR(Sales!J16*_xll.VoseTriangle(Capacity!$B9,Capacity!$C9,Capacity!$D9),0)</f>
        <v>2636.2618417142703</v>
      </c>
      <c r="G8" s="4">
        <f ca="1">IFERROR(Sales!K16*_xll.VoseTriangle(Capacity!$B9,Capacity!$C9,Capacity!$D9),0)</f>
        <v>1834.6562380783485</v>
      </c>
      <c r="H8" s="4">
        <f ca="1">IFERROR(Sales!L16*_xll.VoseTriangle(Capacity!$B9,Capacity!$C9,Capacity!$D9),0)</f>
        <v>1723.7026560474994</v>
      </c>
      <c r="I8" s="4">
        <f ca="1">IFERROR(Sales!M16*_xll.VoseTriangle(Capacity!$B9,Capacity!$C9,Capacity!$D9),0)</f>
        <v>2148.6949545298667</v>
      </c>
      <c r="J8" s="4">
        <f ca="1">IFERROR(Sales!N16*_xll.VoseTriangle(Capacity!$B9,Capacity!$C9,Capacity!$D9),0)</f>
        <v>2348.1178704630784</v>
      </c>
      <c r="K8" s="4">
        <f ca="1">IFERROR(Sales!O16*_xll.VoseTriangle(Capacity!$B9,Capacity!$C9,Capacity!$D9),0)</f>
        <v>3280.1578590315116</v>
      </c>
      <c r="L8" s="4">
        <f ca="1">IFERROR(Sales!P16*_xll.VoseTriangle(Capacity!$B9,Capacity!$C9,Capacity!$D9),0)</f>
        <v>4932.3579850515571</v>
      </c>
      <c r="M8" s="4">
        <f ca="1">IFERROR(Sales!Q16*_xll.VoseTriangle(Capacity!$B9,Capacity!$C9,Capacity!$D9),0)</f>
        <v>4517.5943580285129</v>
      </c>
      <c r="N8" s="4">
        <f t="shared" ca="1" si="0"/>
        <v>35361.339123221274</v>
      </c>
    </row>
    <row r="9" spans="1:14" x14ac:dyDescent="0.55000000000000004">
      <c r="A9" s="25" t="s">
        <v>47</v>
      </c>
      <c r="B9" s="26">
        <f ca="1">SUM(B4:B8)</f>
        <v>34652.589935514494</v>
      </c>
      <c r="C9" s="26">
        <f t="shared" ref="C9:M9" ca="1" si="1">SUM(C4:C8)</f>
        <v>22748.601337926102</v>
      </c>
      <c r="D9" s="26">
        <f t="shared" ca="1" si="1"/>
        <v>28252.405211832287</v>
      </c>
      <c r="E9" s="26">
        <f t="shared" ca="1" si="1"/>
        <v>35167.140426577229</v>
      </c>
      <c r="F9" s="26">
        <f t="shared" ca="1" si="1"/>
        <v>28277.013485604752</v>
      </c>
      <c r="G9" s="26">
        <f t="shared" ca="1" si="1"/>
        <v>30162.192806642885</v>
      </c>
      <c r="H9" s="26">
        <f t="shared" ca="1" si="1"/>
        <v>28804.516682947808</v>
      </c>
      <c r="I9" s="26">
        <f t="shared" ca="1" si="1"/>
        <v>23527.000597102982</v>
      </c>
      <c r="J9" s="26">
        <f t="shared" ca="1" si="1"/>
        <v>27947.71685323002</v>
      </c>
      <c r="K9" s="26">
        <f t="shared" ca="1" si="1"/>
        <v>32407.36466123951</v>
      </c>
      <c r="L9" s="26">
        <f t="shared" ca="1" si="1"/>
        <v>36663.090145294074</v>
      </c>
      <c r="M9" s="26">
        <f t="shared" ca="1" si="1"/>
        <v>37950.061828204751</v>
      </c>
      <c r="N9" s="26">
        <f ca="1">SUM(B9:M9)</f>
        <v>366559.69397211692</v>
      </c>
    </row>
    <row r="10" spans="1:14" x14ac:dyDescent="0.55000000000000004">
      <c r="A10" s="11" t="s">
        <v>38</v>
      </c>
      <c r="B10" s="12">
        <v>54</v>
      </c>
      <c r="C10" s="12">
        <f>+B10</f>
        <v>54</v>
      </c>
      <c r="D10" s="12">
        <f t="shared" ref="D10:M11" si="2">+C10</f>
        <v>54</v>
      </c>
      <c r="E10" s="12">
        <f t="shared" si="2"/>
        <v>54</v>
      </c>
      <c r="F10" s="12">
        <f t="shared" si="2"/>
        <v>54</v>
      </c>
      <c r="G10" s="12">
        <f t="shared" si="2"/>
        <v>54</v>
      </c>
      <c r="H10" s="12">
        <f t="shared" si="2"/>
        <v>54</v>
      </c>
      <c r="I10" s="12">
        <f t="shared" si="2"/>
        <v>54</v>
      </c>
      <c r="J10" s="12">
        <f t="shared" si="2"/>
        <v>54</v>
      </c>
      <c r="K10" s="12">
        <v>55</v>
      </c>
      <c r="L10" s="12">
        <v>59</v>
      </c>
      <c r="M10" s="12">
        <v>62</v>
      </c>
      <c r="N10" s="4">
        <f t="shared" ref="N10:N13" si="3">SUM(B10:M10)</f>
        <v>662</v>
      </c>
    </row>
    <row r="11" spans="1:14" x14ac:dyDescent="0.55000000000000004">
      <c r="A11" s="11" t="s">
        <v>44</v>
      </c>
      <c r="B11" s="12">
        <v>720</v>
      </c>
      <c r="C11" s="12">
        <f>+B11</f>
        <v>720</v>
      </c>
      <c r="D11" s="12">
        <f t="shared" si="2"/>
        <v>720</v>
      </c>
      <c r="E11" s="12">
        <f t="shared" si="2"/>
        <v>720</v>
      </c>
      <c r="F11" s="12">
        <f t="shared" si="2"/>
        <v>720</v>
      </c>
      <c r="G11" s="12">
        <f t="shared" si="2"/>
        <v>720</v>
      </c>
      <c r="H11" s="12">
        <f t="shared" si="2"/>
        <v>720</v>
      </c>
      <c r="I11" s="12">
        <f t="shared" si="2"/>
        <v>720</v>
      </c>
      <c r="J11" s="12">
        <f t="shared" si="2"/>
        <v>720</v>
      </c>
      <c r="K11" s="12">
        <f t="shared" si="2"/>
        <v>720</v>
      </c>
      <c r="L11" s="12">
        <f t="shared" si="2"/>
        <v>720</v>
      </c>
      <c r="M11" s="12">
        <f t="shared" si="2"/>
        <v>720</v>
      </c>
      <c r="N11" s="4">
        <f t="shared" si="3"/>
        <v>8640</v>
      </c>
    </row>
    <row r="12" spans="1:14" x14ac:dyDescent="0.55000000000000004">
      <c r="A12" s="9" t="s">
        <v>39</v>
      </c>
      <c r="B12" s="4">
        <f ca="1">_xll.VosePoisson(Capacity!$C$14)*_xll.VoseTriangle(Capacity!$C$15,Capacity!$C$16,Capacity!$C$17)</f>
        <v>177.88395173100963</v>
      </c>
      <c r="C12" s="4">
        <f ca="1">_xll.VosePoisson(Capacity!$C$14)*_xll.VoseTriangle(Capacity!$C$15,Capacity!$C$16,Capacity!$C$17)</f>
        <v>40.790736027223062</v>
      </c>
      <c r="D12" s="4">
        <f ca="1">_xll.VosePoisson(Capacity!$C$14)*_xll.VoseTriangle(Capacity!$C$15,Capacity!$C$16,Capacity!$C$17)</f>
        <v>145.16169341593852</v>
      </c>
      <c r="E12" s="4">
        <f ca="1">_xll.VosePoisson(Capacity!$C$14)*_xll.VoseTriangle(Capacity!$C$15,Capacity!$C$16,Capacity!$C$17)</f>
        <v>493.02524522774314</v>
      </c>
      <c r="F12" s="4">
        <f ca="1">_xll.VosePoisson(Capacity!$C$14)*_xll.VoseTriangle(Capacity!$C$15,Capacity!$C$16,Capacity!$C$17)</f>
        <v>150.93203902656629</v>
      </c>
      <c r="G12" s="4">
        <f ca="1">_xll.VosePoisson(Capacity!$C$14)*_xll.VoseTriangle(Capacity!$C$15,Capacity!$C$16,Capacity!$C$17)</f>
        <v>36.67988685297631</v>
      </c>
      <c r="H12" s="4">
        <f ca="1">_xll.VosePoisson(Capacity!$C$14)*_xll.VoseTriangle(Capacity!$C$15,Capacity!$C$16,Capacity!$C$17)</f>
        <v>51.485984219200063</v>
      </c>
      <c r="I12" s="4">
        <f ca="1">_xll.VosePoisson(Capacity!$C$14)*_xll.VoseTriangle(Capacity!$C$15,Capacity!$C$16,Capacity!$C$17)</f>
        <v>63.773857966866444</v>
      </c>
      <c r="J12" s="4">
        <f ca="1">_xll.VosePoisson(Capacity!$C$14)*_xll.VoseTriangle(Capacity!$C$15,Capacity!$C$16,Capacity!$C$17)</f>
        <v>101.61773067665916</v>
      </c>
      <c r="K12" s="4">
        <f ca="1">_xll.VosePoisson(Capacity!$C$14)*_xll.VoseTriangle(Capacity!$C$15,Capacity!$C$16,Capacity!$C$17)</f>
        <v>241.33792245888586</v>
      </c>
      <c r="L12" s="4">
        <f ca="1">_xll.VosePoisson(Capacity!$C$14)*_xll.VoseTriangle(Capacity!$C$15,Capacity!$C$16,Capacity!$C$17)</f>
        <v>12.374385312368268</v>
      </c>
      <c r="M12" s="4">
        <f ca="1">_xll.VosePoisson(Capacity!$C$14)*_xll.VoseTriangle(Capacity!$C$15,Capacity!$C$16,Capacity!$C$17)</f>
        <v>436.67527283947999</v>
      </c>
      <c r="N12" s="4">
        <f t="shared" ca="1" si="3"/>
        <v>1951.7387057549167</v>
      </c>
    </row>
    <row r="13" spans="1:14" x14ac:dyDescent="0.55000000000000004">
      <c r="A13" s="25" t="s">
        <v>48</v>
      </c>
      <c r="B13" s="26">
        <f t="shared" ref="B13:M13" ca="1" si="4">+B10*B11-B12</f>
        <v>38702.116048268988</v>
      </c>
      <c r="C13" s="26">
        <f t="shared" ca="1" si="4"/>
        <v>38839.209263972778</v>
      </c>
      <c r="D13" s="26">
        <f t="shared" ca="1" si="4"/>
        <v>38734.838306584061</v>
      </c>
      <c r="E13" s="26">
        <f t="shared" ca="1" si="4"/>
        <v>38386.974754772258</v>
      </c>
      <c r="F13" s="26">
        <f t="shared" ca="1" si="4"/>
        <v>38729.067960973436</v>
      </c>
      <c r="G13" s="26">
        <f t="shared" ca="1" si="4"/>
        <v>38843.320113147027</v>
      </c>
      <c r="H13" s="26">
        <f t="shared" ca="1" si="4"/>
        <v>38828.514015780798</v>
      </c>
      <c r="I13" s="26">
        <f t="shared" ca="1" si="4"/>
        <v>38816.226142033134</v>
      </c>
      <c r="J13" s="26">
        <f t="shared" ca="1" si="4"/>
        <v>38778.382269323338</v>
      </c>
      <c r="K13" s="26">
        <f t="shared" ca="1" si="4"/>
        <v>39358.662077541114</v>
      </c>
      <c r="L13" s="26">
        <f t="shared" ca="1" si="4"/>
        <v>42467.625614687633</v>
      </c>
      <c r="M13" s="26">
        <f t="shared" ca="1" si="4"/>
        <v>44203.324727160521</v>
      </c>
      <c r="N13" s="26">
        <f t="shared" ca="1" si="3"/>
        <v>474688.26129424508</v>
      </c>
    </row>
    <row r="14" spans="1:14" x14ac:dyDescent="0.55000000000000004">
      <c r="A14" s="60" t="s">
        <v>59</v>
      </c>
      <c r="B14" s="61">
        <f ca="1">+B9/B13</f>
        <v>0.89536680351782427</v>
      </c>
      <c r="C14" s="61">
        <f t="shared" ref="C14:M14" ca="1" si="5">+C9/C13</f>
        <v>0.58571226780941932</v>
      </c>
      <c r="D14" s="61">
        <f t="shared" ca="1" si="5"/>
        <v>0.72937971208801988</v>
      </c>
      <c r="E14" s="61">
        <f t="shared" ca="1" si="5"/>
        <v>0.91612169625857942</v>
      </c>
      <c r="F14" s="61">
        <f t="shared" ca="1" si="5"/>
        <v>0.73012377974339515</v>
      </c>
      <c r="G14" s="61">
        <f t="shared" ca="1" si="5"/>
        <v>0.77650913255569254</v>
      </c>
      <c r="H14" s="61">
        <f t="shared" ca="1" si="5"/>
        <v>0.74183927490093982</v>
      </c>
      <c r="I14" s="61">
        <f t="shared" ca="1" si="5"/>
        <v>0.60611251879600359</v>
      </c>
      <c r="J14" s="61">
        <f t="shared" ca="1" si="5"/>
        <v>0.72070352649390423</v>
      </c>
      <c r="K14" s="61">
        <f t="shared" ca="1" si="5"/>
        <v>0.82338583047851721</v>
      </c>
      <c r="L14" s="61">
        <f t="shared" ca="1" si="5"/>
        <v>0.86331857773122045</v>
      </c>
      <c r="M14" s="61">
        <f t="shared" ca="1" si="5"/>
        <v>0.85853410489927506</v>
      </c>
      <c r="N14" s="61">
        <f t="shared" ref="N14" ca="1" si="6">+N9/N13</f>
        <v>0.77221141507204349</v>
      </c>
    </row>
    <row r="15" spans="1:14" ht="14.7" thickBot="1" x14ac:dyDescent="0.6">
      <c r="A15" s="27" t="s">
        <v>61</v>
      </c>
      <c r="B15" s="28" t="str">
        <f ca="1">_xll.VoseSimPercentile(B14,$N$1)</f>
        <v>No simulation results</v>
      </c>
      <c r="C15" s="28" t="str">
        <f ca="1">_xll.VoseSimPercentile(C14,$N$1)</f>
        <v>No simulation results</v>
      </c>
      <c r="D15" s="28" t="str">
        <f ca="1">_xll.VoseSimPercentile(D14,$N$1)</f>
        <v>No simulation results</v>
      </c>
      <c r="E15" s="28" t="str">
        <f ca="1">_xll.VoseSimPercentile(E14,$N$1)</f>
        <v>No simulation results</v>
      </c>
      <c r="F15" s="28" t="str">
        <f ca="1">_xll.VoseSimPercentile(F14,$N$1)</f>
        <v>No simulation results</v>
      </c>
      <c r="G15" s="28" t="str">
        <f ca="1">_xll.VoseSimPercentile(G14,$N$1)</f>
        <v>No simulation results</v>
      </c>
      <c r="H15" s="28" t="str">
        <f ca="1">_xll.VoseSimPercentile(H14,$N$1)</f>
        <v>No simulation results</v>
      </c>
      <c r="I15" s="28" t="str">
        <f ca="1">_xll.VoseSimPercentile(I14,$N$1)</f>
        <v>No simulation results</v>
      </c>
      <c r="J15" s="28" t="str">
        <f ca="1">_xll.VoseSimPercentile(J14,$N$1)</f>
        <v>No simulation results</v>
      </c>
      <c r="K15" s="28" t="str">
        <f ca="1">_xll.VoseSimPercentile(K14,$N$1)</f>
        <v>No simulation results</v>
      </c>
      <c r="L15" s="28" t="str">
        <f ca="1">_xll.VoseSimPercentile(L14,$N$1)</f>
        <v>No simulation results</v>
      </c>
      <c r="M15" s="28" t="str">
        <f ca="1">_xll.VoseSimPercentile(M14,$N$1)</f>
        <v>No simulation results</v>
      </c>
      <c r="N15" s="28" t="e">
        <f ca="1">+_xll.VoseSimPercentile(N9,0.9)/N13</f>
        <v>#VALUE!</v>
      </c>
    </row>
    <row r="16" spans="1:14" ht="14.7" thickBot="1" x14ac:dyDescent="0.6">
      <c r="A16" s="58" t="s">
        <v>60</v>
      </c>
      <c r="B16" s="59" t="e">
        <f ca="1">1-_xll.VoseSimProbability(B14,1)</f>
        <v>#VALUE!</v>
      </c>
      <c r="C16" s="59" t="e">
        <f ca="1">1-_xll.VoseSimProbability(C14,1)</f>
        <v>#VALUE!</v>
      </c>
      <c r="D16" s="59" t="e">
        <f ca="1">1-_xll.VoseSimProbability(D14,1)</f>
        <v>#VALUE!</v>
      </c>
      <c r="E16" s="59" t="e">
        <f ca="1">1-_xll.VoseSimProbability(E14,1)</f>
        <v>#VALUE!</v>
      </c>
      <c r="F16" s="59" t="e">
        <f ca="1">1-_xll.VoseSimProbability(F14,1)</f>
        <v>#VALUE!</v>
      </c>
      <c r="G16" s="59" t="e">
        <f ca="1">1-_xll.VoseSimProbability(G14,1)</f>
        <v>#VALUE!</v>
      </c>
      <c r="H16" s="59" t="e">
        <f ca="1">1-_xll.VoseSimProbability(H14,1)</f>
        <v>#VALUE!</v>
      </c>
      <c r="I16" s="59" t="e">
        <f ca="1">1-_xll.VoseSimProbability(I14,1)</f>
        <v>#VALUE!</v>
      </c>
      <c r="J16" s="59" t="e">
        <f ca="1">1-_xll.VoseSimProbability(J14,1)</f>
        <v>#VALUE!</v>
      </c>
      <c r="K16" s="59" t="e">
        <f ca="1">1-_xll.VoseSimProbability(K14,1)</f>
        <v>#VALUE!</v>
      </c>
      <c r="L16" s="59" t="e">
        <f ca="1">1-_xll.VoseSimProbability(L14,1)</f>
        <v>#VALUE!</v>
      </c>
      <c r="M16" s="59" t="e">
        <f ca="1">1-_xll.VoseSimProbability(M14,1)</f>
        <v>#VALUE!</v>
      </c>
      <c r="N16" s="59" t="e">
        <f ca="1">MAX(B16:M16)</f>
        <v>#VALUE!</v>
      </c>
    </row>
    <row r="18" spans="1:14" x14ac:dyDescent="0.55000000000000004">
      <c r="A18" s="17" t="s">
        <v>34</v>
      </c>
      <c r="B18" s="18" t="s">
        <v>8</v>
      </c>
      <c r="C18" s="18" t="s">
        <v>9</v>
      </c>
      <c r="D18" s="18" t="s">
        <v>10</v>
      </c>
      <c r="E18" s="18" t="s">
        <v>11</v>
      </c>
      <c r="F18" s="18" t="s">
        <v>12</v>
      </c>
      <c r="G18" s="18" t="s">
        <v>13</v>
      </c>
      <c r="H18" s="18" t="s">
        <v>14</v>
      </c>
      <c r="I18" s="18" t="s">
        <v>15</v>
      </c>
      <c r="J18" s="18" t="s">
        <v>16</v>
      </c>
      <c r="K18" s="18" t="s">
        <v>17</v>
      </c>
      <c r="L18" s="18" t="s">
        <v>18</v>
      </c>
      <c r="M18" s="18" t="s">
        <v>19</v>
      </c>
      <c r="N18" s="18" t="s">
        <v>20</v>
      </c>
    </row>
    <row r="19" spans="1:14" x14ac:dyDescent="0.55000000000000004">
      <c r="A19" t="s">
        <v>1</v>
      </c>
      <c r="B19" s="4">
        <f ca="1">IFERROR(Sales!F12*_xll.VoseTriangle(Capacity!$E5,Capacity!$F5,Capacity!$G5),0)</f>
        <v>2218.3854006741867</v>
      </c>
      <c r="C19" s="4">
        <f ca="1">IFERROR(Sales!G12*_xll.VoseTriangle(Capacity!$E5,Capacity!$F5,Capacity!$G5),0)</f>
        <v>2358.2217530918965</v>
      </c>
      <c r="D19" s="4">
        <f ca="1">IFERROR(Sales!H12*_xll.VoseTriangle(Capacity!$E5,Capacity!$F5,Capacity!$G5),0)</f>
        <v>2791.3483308040304</v>
      </c>
      <c r="E19" s="4">
        <f ca="1">IFERROR(Sales!I12*_xll.VoseTriangle(Capacity!$E5,Capacity!$F5,Capacity!$G5),0)</f>
        <v>3515.6509311601799</v>
      </c>
      <c r="F19" s="4">
        <f ca="1">IFERROR(Sales!J12*_xll.VoseTriangle(Capacity!$E5,Capacity!$F5,Capacity!$G5),0)</f>
        <v>2717.7882589669998</v>
      </c>
      <c r="G19" s="4">
        <f ca="1">IFERROR(Sales!K12*_xll.VoseTriangle(Capacity!$E5,Capacity!$F5,Capacity!$G5),0)</f>
        <v>2642.9064167000583</v>
      </c>
      <c r="H19" s="4">
        <f ca="1">IFERROR(Sales!L12*_xll.VoseTriangle(Capacity!$E5,Capacity!$F5,Capacity!$G5),0)</f>
        <v>2865.8358855372094</v>
      </c>
      <c r="I19" s="4">
        <f ca="1">IFERROR(Sales!M12*_xll.VoseTriangle(Capacity!$E5,Capacity!$F5,Capacity!$G5),0)</f>
        <v>2494.3897577847902</v>
      </c>
      <c r="J19" s="4">
        <f ca="1">IFERROR(Sales!N12*_xll.VoseTriangle(Capacity!$E5,Capacity!$F5,Capacity!$G5),0)</f>
        <v>2418.1871685056376</v>
      </c>
      <c r="K19" s="4">
        <f ca="1">IFERROR(Sales!O12*_xll.VoseTriangle(Capacity!$E5,Capacity!$F5,Capacity!$G5),0)</f>
        <v>3293.4201535457973</v>
      </c>
      <c r="L19" s="4">
        <f ca="1">IFERROR(Sales!P12*_xll.VoseTriangle(Capacity!$E5,Capacity!$F5,Capacity!$G5),0)</f>
        <v>3453.9638128233519</v>
      </c>
      <c r="M19" s="4">
        <f ca="1">IFERROR(Sales!Q12*_xll.VoseTriangle(Capacity!$E5,Capacity!$F5,Capacity!$G5),0)</f>
        <v>4860.1300571105703</v>
      </c>
      <c r="N19" s="4">
        <f ca="1">SUM(B19:M19)</f>
        <v>35630.227926704712</v>
      </c>
    </row>
    <row r="20" spans="1:14" x14ac:dyDescent="0.55000000000000004">
      <c r="A20" t="s">
        <v>2</v>
      </c>
      <c r="B20" s="4">
        <f ca="1">IFERROR(Sales!F13*_xll.VoseTriangle(Capacity!$E6,Capacity!$F6,Capacity!$G6),0)</f>
        <v>3377.2501779298714</v>
      </c>
      <c r="C20" s="4">
        <f ca="1">IFERROR(Sales!G13*_xll.VoseTriangle(Capacity!$E6,Capacity!$F6,Capacity!$G6),0)</f>
        <v>3005.963880828625</v>
      </c>
      <c r="D20" s="4">
        <f ca="1">IFERROR(Sales!H13*_xll.VoseTriangle(Capacity!$E6,Capacity!$F6,Capacity!$G6),0)</f>
        <v>3018.4972069322303</v>
      </c>
      <c r="E20" s="4">
        <f ca="1">IFERROR(Sales!I13*_xll.VoseTriangle(Capacity!$E6,Capacity!$F6,Capacity!$G6),0)</f>
        <v>2783.4486880463974</v>
      </c>
      <c r="F20" s="4">
        <f ca="1">IFERROR(Sales!J13*_xll.VoseTriangle(Capacity!$E6,Capacity!$F6,Capacity!$G6),0)</f>
        <v>2196.5573193822206</v>
      </c>
      <c r="G20" s="4">
        <f ca="1">IFERROR(Sales!K13*_xll.VoseTriangle(Capacity!$E6,Capacity!$F6,Capacity!$G6),0)</f>
        <v>1813.7892217753135</v>
      </c>
      <c r="H20" s="4">
        <f ca="1">IFERROR(Sales!L13*_xll.VoseTriangle(Capacity!$E6,Capacity!$F6,Capacity!$G6),0)</f>
        <v>2418.4429794287516</v>
      </c>
      <c r="I20" s="4">
        <f ca="1">IFERROR(Sales!M13*_xll.VoseTriangle(Capacity!$E6,Capacity!$F6,Capacity!$G6),0)</f>
        <v>2705.222847154942</v>
      </c>
      <c r="J20" s="4">
        <f ca="1">IFERROR(Sales!N13*_xll.VoseTriangle(Capacity!$E6,Capacity!$F6,Capacity!$G6),0)</f>
        <v>3150.8608894359286</v>
      </c>
      <c r="K20" s="4">
        <f ca="1">IFERROR(Sales!O13*_xll.VoseTriangle(Capacity!$E6,Capacity!$F6,Capacity!$G6),0)</f>
        <v>2867.4152340671253</v>
      </c>
      <c r="L20" s="4">
        <f ca="1">IFERROR(Sales!P13*_xll.VoseTriangle(Capacity!$E6,Capacity!$F6,Capacity!$G6),0)</f>
        <v>3485.5877419378398</v>
      </c>
      <c r="M20" s="4">
        <f ca="1">IFERROR(Sales!Q13*_xll.VoseTriangle(Capacity!$E6,Capacity!$F6,Capacity!$G6),0)</f>
        <v>3537.894835137226</v>
      </c>
      <c r="N20" s="4">
        <f t="shared" ref="N20:N23" ca="1" si="7">SUM(B20:M20)</f>
        <v>34360.931022056473</v>
      </c>
    </row>
    <row r="21" spans="1:14" x14ac:dyDescent="0.55000000000000004">
      <c r="A21" t="s">
        <v>3</v>
      </c>
      <c r="B21" s="4">
        <f ca="1">IFERROR(Sales!F14*_xll.VoseTriangle(Capacity!$E7,Capacity!$F7,Capacity!$G7),0)</f>
        <v>435.22752868301842</v>
      </c>
      <c r="C21" s="4">
        <f ca="1">IFERROR(Sales!G14*_xll.VoseTriangle(Capacity!$E7,Capacity!$F7,Capacity!$G7),0)</f>
        <v>384.77358841369363</v>
      </c>
      <c r="D21" s="4">
        <f ca="1">IFERROR(Sales!H14*_xll.VoseTriangle(Capacity!$E7,Capacity!$F7,Capacity!$G7),0)</f>
        <v>612.29481920264413</v>
      </c>
      <c r="E21" s="4">
        <f ca="1">IFERROR(Sales!I14*_xll.VoseTriangle(Capacity!$E7,Capacity!$F7,Capacity!$G7),0)</f>
        <v>767.25751478046129</v>
      </c>
      <c r="F21" s="4">
        <f ca="1">IFERROR(Sales!J14*_xll.VoseTriangle(Capacity!$E7,Capacity!$F7,Capacity!$G7),0)</f>
        <v>791.00959313471969</v>
      </c>
      <c r="G21" s="4">
        <f ca="1">IFERROR(Sales!K14*_xll.VoseTriangle(Capacity!$E7,Capacity!$F7,Capacity!$G7),0)</f>
        <v>543.56633422568689</v>
      </c>
      <c r="H21" s="4">
        <f ca="1">IFERROR(Sales!L14*_xll.VoseTriangle(Capacity!$E7,Capacity!$F7,Capacity!$G7),0)</f>
        <v>344.50944154227909</v>
      </c>
      <c r="I21" s="4">
        <f ca="1">IFERROR(Sales!M14*_xll.VoseTriangle(Capacity!$E7,Capacity!$F7,Capacity!$G7),0)</f>
        <v>457.37975997026865</v>
      </c>
      <c r="J21" s="4">
        <f ca="1">IFERROR(Sales!N14*_xll.VoseTriangle(Capacity!$E7,Capacity!$F7,Capacity!$G7),0)</f>
        <v>588.17152990615932</v>
      </c>
      <c r="K21" s="4">
        <f ca="1">IFERROR(Sales!O14*_xll.VoseTriangle(Capacity!$E7,Capacity!$F7,Capacity!$G7),0)</f>
        <v>893.43919290959957</v>
      </c>
      <c r="L21" s="4">
        <f ca="1">IFERROR(Sales!P14*_xll.VoseTriangle(Capacity!$E7,Capacity!$F7,Capacity!$G7),0)</f>
        <v>911.19126810660157</v>
      </c>
      <c r="M21" s="4">
        <f ca="1">IFERROR(Sales!Q14*_xll.VoseTriangle(Capacity!$E7,Capacity!$F7,Capacity!$G7),0)</f>
        <v>1152.6199008759068</v>
      </c>
      <c r="N21" s="4">
        <f t="shared" ca="1" si="7"/>
        <v>7881.4404717510397</v>
      </c>
    </row>
    <row r="22" spans="1:14" x14ac:dyDescent="0.55000000000000004">
      <c r="A22" t="s">
        <v>4</v>
      </c>
      <c r="B22" s="4">
        <f ca="1">IFERROR(Sales!F15*_xll.VoseTriangle(Capacity!$E8,Capacity!$F8,Capacity!$G8),0)</f>
        <v>10059.820834365781</v>
      </c>
      <c r="C22" s="4">
        <f ca="1">IFERROR(Sales!G15*_xll.VoseTriangle(Capacity!$E8,Capacity!$F8,Capacity!$G8),0)</f>
        <v>8305.3531384566013</v>
      </c>
      <c r="D22" s="4">
        <f ca="1">IFERROR(Sales!H15*_xll.VoseTriangle(Capacity!$E8,Capacity!$F8,Capacity!$G8),0)</f>
        <v>7705.7788930469242</v>
      </c>
      <c r="E22" s="4">
        <f ca="1">IFERROR(Sales!I15*_xll.VoseTriangle(Capacity!$E8,Capacity!$F8,Capacity!$G8),0)</f>
        <v>8704.3997232266192</v>
      </c>
      <c r="F22" s="4">
        <f ca="1">IFERROR(Sales!J15*_xll.VoseTriangle(Capacity!$E8,Capacity!$F8,Capacity!$G8),0)</f>
        <v>9116.9121002325701</v>
      </c>
      <c r="G22" s="4">
        <f ca="1">IFERROR(Sales!K15*_xll.VoseTriangle(Capacity!$E8,Capacity!$F8,Capacity!$G8),0)</f>
        <v>9256.4111365343833</v>
      </c>
      <c r="H22" s="4">
        <f ca="1">IFERROR(Sales!L15*_xll.VoseTriangle(Capacity!$E8,Capacity!$F8,Capacity!$G8),0)</f>
        <v>9097.072417080939</v>
      </c>
      <c r="I22" s="4">
        <f ca="1">IFERROR(Sales!M15*_xll.VoseTriangle(Capacity!$E8,Capacity!$F8,Capacity!$G8),0)</f>
        <v>7743.8846062010443</v>
      </c>
      <c r="J22" s="4">
        <f ca="1">IFERROR(Sales!N15*_xll.VoseTriangle(Capacity!$E8,Capacity!$F8,Capacity!$G8),0)</f>
        <v>8134.091284772252</v>
      </c>
      <c r="K22" s="4">
        <f ca="1">IFERROR(Sales!O15*_xll.VoseTriangle(Capacity!$E8,Capacity!$F8,Capacity!$G8),0)</f>
        <v>7709.7807377183271</v>
      </c>
      <c r="L22" s="4">
        <f ca="1">IFERROR(Sales!P15*_xll.VoseTriangle(Capacity!$E8,Capacity!$F8,Capacity!$G8),0)</f>
        <v>9674.6189017025972</v>
      </c>
      <c r="M22" s="4">
        <f ca="1">IFERROR(Sales!Q15*_xll.VoseTriangle(Capacity!$E8,Capacity!$F8,Capacity!$G8),0)</f>
        <v>10086.99247518819</v>
      </c>
      <c r="N22" s="4">
        <f t="shared" ca="1" si="7"/>
        <v>105595.11624852623</v>
      </c>
    </row>
    <row r="23" spans="1:14" x14ac:dyDescent="0.55000000000000004">
      <c r="A23" t="s">
        <v>5</v>
      </c>
      <c r="B23" s="4">
        <f ca="1">IFERROR(Sales!F16*_xll.VoseTriangle(Capacity!$E9,Capacity!$F9,Capacity!$G9),0)</f>
        <v>1295.1893599735229</v>
      </c>
      <c r="C23" s="4">
        <f ca="1">IFERROR(Sales!G16*_xll.VoseTriangle(Capacity!$E9,Capacity!$F9,Capacity!$G9),0)</f>
        <v>2622.0676787690804</v>
      </c>
      <c r="D23" s="4">
        <f ca="1">IFERROR(Sales!H16*_xll.VoseTriangle(Capacity!$E9,Capacity!$F9,Capacity!$G9),0)</f>
        <v>3961.2554072767362</v>
      </c>
      <c r="E23" s="4">
        <f ca="1">IFERROR(Sales!I16*_xll.VoseTriangle(Capacity!$E9,Capacity!$F9,Capacity!$G9),0)</f>
        <v>2741.4102286766683</v>
      </c>
      <c r="F23" s="4">
        <f ca="1">IFERROR(Sales!J16*_xll.VoseTriangle(Capacity!$E9,Capacity!$F9,Capacity!$G9),0)</f>
        <v>2176.5467929032857</v>
      </c>
      <c r="G23" s="4">
        <f ca="1">IFERROR(Sales!K16*_xll.VoseTriangle(Capacity!$E9,Capacity!$F9,Capacity!$G9),0)</f>
        <v>1593.2764789870755</v>
      </c>
      <c r="H23" s="4">
        <f ca="1">IFERROR(Sales!L16*_xll.VoseTriangle(Capacity!$E9,Capacity!$F9,Capacity!$G9),0)</f>
        <v>1538.0347733710928</v>
      </c>
      <c r="I23" s="4">
        <f ca="1">IFERROR(Sales!M16*_xll.VoseTriangle(Capacity!$E9,Capacity!$F9,Capacity!$G9),0)</f>
        <v>1442.4620934799793</v>
      </c>
      <c r="J23" s="4">
        <f ca="1">IFERROR(Sales!N16*_xll.VoseTriangle(Capacity!$E9,Capacity!$F9,Capacity!$G9),0)</f>
        <v>1933.0948312860812</v>
      </c>
      <c r="K23" s="4">
        <f ca="1">IFERROR(Sales!O16*_xll.VoseTriangle(Capacity!$E9,Capacity!$F9,Capacity!$G9),0)</f>
        <v>2947.0237502455352</v>
      </c>
      <c r="L23" s="4">
        <f ca="1">IFERROR(Sales!P16*_xll.VoseTriangle(Capacity!$E9,Capacity!$F9,Capacity!$G9),0)</f>
        <v>3444.1746470624498</v>
      </c>
      <c r="M23" s="4">
        <f ca="1">IFERROR(Sales!Q16*_xll.VoseTriangle(Capacity!$E9,Capacity!$F9,Capacity!$G9),0)</f>
        <v>4025.1420916692314</v>
      </c>
      <c r="N23" s="4">
        <f t="shared" ca="1" si="7"/>
        <v>29719.678133700741</v>
      </c>
    </row>
    <row r="24" spans="1:14" x14ac:dyDescent="0.55000000000000004">
      <c r="A24" s="25" t="s">
        <v>47</v>
      </c>
      <c r="B24" s="26">
        <f ca="1">SUM(B19:B23)</f>
        <v>17385.87330162638</v>
      </c>
      <c r="C24" s="26">
        <f t="shared" ref="C24:M24" ca="1" si="8">SUM(C19:C23)</f>
        <v>16676.380039559896</v>
      </c>
      <c r="D24" s="26">
        <f t="shared" ca="1" si="8"/>
        <v>18089.174657262563</v>
      </c>
      <c r="E24" s="26">
        <f t="shared" ca="1" si="8"/>
        <v>18512.167085890327</v>
      </c>
      <c r="F24" s="26">
        <f t="shared" ca="1" si="8"/>
        <v>16998.814064619797</v>
      </c>
      <c r="G24" s="26">
        <f t="shared" ca="1" si="8"/>
        <v>15849.949588222518</v>
      </c>
      <c r="H24" s="26">
        <f t="shared" ca="1" si="8"/>
        <v>16263.895496960273</v>
      </c>
      <c r="I24" s="26">
        <f t="shared" ca="1" si="8"/>
        <v>14843.339064591022</v>
      </c>
      <c r="J24" s="26">
        <f t="shared" ca="1" si="8"/>
        <v>16224.405703906059</v>
      </c>
      <c r="K24" s="26">
        <f t="shared" ca="1" si="8"/>
        <v>17711.079068486386</v>
      </c>
      <c r="L24" s="26">
        <f t="shared" ca="1" si="8"/>
        <v>20969.536371632839</v>
      </c>
      <c r="M24" s="26">
        <f t="shared" ca="1" si="8"/>
        <v>23662.779359981127</v>
      </c>
      <c r="N24" s="26">
        <f ca="1">SUM(B24:M24)</f>
        <v>213187.39380273916</v>
      </c>
    </row>
    <row r="25" spans="1:14" x14ac:dyDescent="0.55000000000000004">
      <c r="A25" s="11" t="s">
        <v>38</v>
      </c>
      <c r="B25" s="12">
        <v>40</v>
      </c>
      <c r="C25" s="37">
        <v>41</v>
      </c>
      <c r="D25" s="37">
        <v>45</v>
      </c>
      <c r="E25" s="12">
        <f t="shared" ref="E25:J25" si="9">+D25</f>
        <v>45</v>
      </c>
      <c r="F25" s="12">
        <f t="shared" si="9"/>
        <v>45</v>
      </c>
      <c r="G25" s="12">
        <f t="shared" si="9"/>
        <v>45</v>
      </c>
      <c r="H25" s="12">
        <f t="shared" si="9"/>
        <v>45</v>
      </c>
      <c r="I25" s="12">
        <f t="shared" si="9"/>
        <v>45</v>
      </c>
      <c r="J25" s="12">
        <f t="shared" si="9"/>
        <v>45</v>
      </c>
      <c r="K25" s="37">
        <v>47</v>
      </c>
      <c r="L25" s="37">
        <v>51</v>
      </c>
      <c r="M25" s="37">
        <v>56</v>
      </c>
      <c r="N25" s="4">
        <f t="shared" ref="N25:N28" si="10">SUM(B25:M25)</f>
        <v>550</v>
      </c>
    </row>
    <row r="26" spans="1:14" x14ac:dyDescent="0.55000000000000004">
      <c r="A26" s="11" t="s">
        <v>44</v>
      </c>
      <c r="B26" s="12">
        <f>24*20</f>
        <v>480</v>
      </c>
      <c r="C26" s="12">
        <f>+B26</f>
        <v>480</v>
      </c>
      <c r="D26" s="12">
        <f t="shared" ref="D26:M26" si="11">+C26</f>
        <v>480</v>
      </c>
      <c r="E26" s="12">
        <f t="shared" si="11"/>
        <v>480</v>
      </c>
      <c r="F26" s="12">
        <f t="shared" si="11"/>
        <v>480</v>
      </c>
      <c r="G26" s="12">
        <f t="shared" si="11"/>
        <v>480</v>
      </c>
      <c r="H26" s="12">
        <f t="shared" si="11"/>
        <v>480</v>
      </c>
      <c r="I26" s="12">
        <f t="shared" si="11"/>
        <v>480</v>
      </c>
      <c r="J26" s="12">
        <f t="shared" si="11"/>
        <v>480</v>
      </c>
      <c r="K26" s="12">
        <f t="shared" si="11"/>
        <v>480</v>
      </c>
      <c r="L26" s="12">
        <f t="shared" si="11"/>
        <v>480</v>
      </c>
      <c r="M26" s="12">
        <f t="shared" si="11"/>
        <v>480</v>
      </c>
      <c r="N26" s="4">
        <f t="shared" si="10"/>
        <v>5760</v>
      </c>
    </row>
    <row r="27" spans="1:14" x14ac:dyDescent="0.55000000000000004">
      <c r="A27" s="9" t="s">
        <v>39</v>
      </c>
      <c r="B27" s="4">
        <f ca="1">_xll.VosePoisson(Capacity!$F$14)*_xll.VoseTriangle(Capacity!$F$15,Capacity!$F$16,Capacity!$F$17)</f>
        <v>152.68573208736677</v>
      </c>
      <c r="C27" s="4">
        <f ca="1">_xll.VosePoisson(Capacity!$F$14)*_xll.VoseTriangle(Capacity!$F$15,Capacity!$F$16,Capacity!$F$17)</f>
        <v>30.528374163181983</v>
      </c>
      <c r="D27" s="4">
        <f ca="1">_xll.VosePoisson(Capacity!$F$14)*_xll.VoseTriangle(Capacity!$F$15,Capacity!$F$16,Capacity!$F$17)</f>
        <v>64.954480140493061</v>
      </c>
      <c r="E27" s="4">
        <f ca="1">_xll.VosePoisson(Capacity!$F$14)*_xll.VoseTriangle(Capacity!$F$15,Capacity!$F$16,Capacity!$F$17)</f>
        <v>121.43940820948363</v>
      </c>
      <c r="F27" s="4">
        <f ca="1">_xll.VosePoisson(Capacity!$F$14)*_xll.VoseTriangle(Capacity!$F$15,Capacity!$F$16,Capacity!$F$17)</f>
        <v>80.807166550190516</v>
      </c>
      <c r="G27" s="4">
        <f ca="1">_xll.VosePoisson(Capacity!$F$14)*_xll.VoseTriangle(Capacity!$F$15,Capacity!$F$16,Capacity!$F$17)</f>
        <v>69.247385993885885</v>
      </c>
      <c r="H27" s="4">
        <f ca="1">_xll.VosePoisson(Capacity!$F$14)*_xll.VoseTriangle(Capacity!$F$15,Capacity!$F$16,Capacity!$F$17)</f>
        <v>69.492251770011435</v>
      </c>
      <c r="I27" s="4">
        <f ca="1">_xll.VosePoisson(Capacity!$F$14)*_xll.VoseTriangle(Capacity!$F$15,Capacity!$F$16,Capacity!$F$17)</f>
        <v>23.459053928571684</v>
      </c>
      <c r="J27" s="4">
        <f ca="1">_xll.VosePoisson(Capacity!$F$14)*_xll.VoseTriangle(Capacity!$F$15,Capacity!$F$16,Capacity!$F$17)</f>
        <v>57.122901217863564</v>
      </c>
      <c r="K27" s="4">
        <f ca="1">_xll.VosePoisson(Capacity!$F$14)*_xll.VoseTriangle(Capacity!$F$15,Capacity!$F$16,Capacity!$F$17)</f>
        <v>66.407153973262936</v>
      </c>
      <c r="L27" s="4">
        <f ca="1">_xll.VosePoisson(Capacity!$F$14)*_xll.VoseTriangle(Capacity!$F$15,Capacity!$F$16,Capacity!$F$17)</f>
        <v>154.4154713428286</v>
      </c>
      <c r="M27" s="4">
        <f ca="1">_xll.VosePoisson(Capacity!$F$14)*_xll.VoseTriangle(Capacity!$F$15,Capacity!$F$16,Capacity!$F$17)</f>
        <v>182.36921442421934</v>
      </c>
      <c r="N27" s="4">
        <f t="shared" ca="1" si="10"/>
        <v>1072.9285938013595</v>
      </c>
    </row>
    <row r="28" spans="1:14" x14ac:dyDescent="0.55000000000000004">
      <c r="A28" s="25" t="s">
        <v>48</v>
      </c>
      <c r="B28" s="26">
        <f t="shared" ref="B28:M28" ca="1" si="12">+B25*B26-B27</f>
        <v>19047.314267912632</v>
      </c>
      <c r="C28" s="26">
        <f t="shared" ca="1" si="12"/>
        <v>19649.471625836817</v>
      </c>
      <c r="D28" s="26">
        <f t="shared" ca="1" si="12"/>
        <v>21535.045519859508</v>
      </c>
      <c r="E28" s="26">
        <f t="shared" ca="1" si="12"/>
        <v>21478.560591790516</v>
      </c>
      <c r="F28" s="26">
        <f t="shared" ca="1" si="12"/>
        <v>21519.192833449808</v>
      </c>
      <c r="G28" s="26">
        <f t="shared" ca="1" si="12"/>
        <v>21530.752614006113</v>
      </c>
      <c r="H28" s="26">
        <f t="shared" ca="1" si="12"/>
        <v>21530.507748229989</v>
      </c>
      <c r="I28" s="26">
        <f t="shared" ca="1" si="12"/>
        <v>21576.540946071429</v>
      </c>
      <c r="J28" s="26">
        <f t="shared" ca="1" si="12"/>
        <v>21542.877098782137</v>
      </c>
      <c r="K28" s="26">
        <f t="shared" ca="1" si="12"/>
        <v>22493.592846026739</v>
      </c>
      <c r="L28" s="26">
        <f t="shared" ca="1" si="12"/>
        <v>24325.584528657171</v>
      </c>
      <c r="M28" s="26">
        <f t="shared" ca="1" si="12"/>
        <v>26697.63078557578</v>
      </c>
      <c r="N28" s="26">
        <f t="shared" ca="1" si="10"/>
        <v>262927.07140619867</v>
      </c>
    </row>
    <row r="29" spans="1:14" x14ac:dyDescent="0.55000000000000004">
      <c r="A29" s="60" t="s">
        <v>59</v>
      </c>
      <c r="B29" s="61">
        <f ca="1">+B24/B28</f>
        <v>0.91277295355570742</v>
      </c>
      <c r="C29" s="61">
        <f t="shared" ref="C29" ca="1" si="13">+C24/C28</f>
        <v>0.84869356067734436</v>
      </c>
      <c r="D29" s="61">
        <f t="shared" ref="D29" ca="1" si="14">+D24/D28</f>
        <v>0.83998776044289392</v>
      </c>
      <c r="E29" s="61">
        <f t="shared" ref="E29" ca="1" si="15">+E24/E28</f>
        <v>0.86189048874001373</v>
      </c>
      <c r="F29" s="61">
        <f t="shared" ref="F29" ca="1" si="16">+F24/F28</f>
        <v>0.78993734552146144</v>
      </c>
      <c r="G29" s="61">
        <f t="shared" ref="G29" ca="1" si="17">+G24/G28</f>
        <v>0.73615399667505643</v>
      </c>
      <c r="H29" s="61">
        <f t="shared" ref="H29" ca="1" si="18">+H24/H28</f>
        <v>0.75538838596583113</v>
      </c>
      <c r="I29" s="61">
        <f t="shared" ref="I29" ca="1" si="19">+I24/I28</f>
        <v>0.68793877117238467</v>
      </c>
      <c r="J29" s="61">
        <f t="shared" ref="J29" ca="1" si="20">+J24/J28</f>
        <v>0.75312158304162902</v>
      </c>
      <c r="K29" s="61">
        <f t="shared" ref="K29" ca="1" si="21">+K24/K28</f>
        <v>0.78738328686405767</v>
      </c>
      <c r="L29" s="61">
        <f t="shared" ref="L29" ca="1" si="22">+L24/L28</f>
        <v>0.86203627900202429</v>
      </c>
      <c r="M29" s="61">
        <f t="shared" ref="M29" ca="1" si="23">+M24/M28</f>
        <v>0.88632506569705327</v>
      </c>
      <c r="N29" s="61">
        <f t="shared" ref="N29" ca="1" si="24">+N24/N28</f>
        <v>0.81082329279583321</v>
      </c>
    </row>
    <row r="30" spans="1:14" ht="14.7" thickBot="1" x14ac:dyDescent="0.6">
      <c r="A30" s="27" t="s">
        <v>61</v>
      </c>
      <c r="B30" s="28" t="str">
        <f ca="1">_xll.VoseSimPercentile(B29,$N$1)</f>
        <v>No simulation results</v>
      </c>
      <c r="C30" s="28" t="str">
        <f ca="1">_xll.VoseSimPercentile(C29,$N$1)</f>
        <v>No simulation results</v>
      </c>
      <c r="D30" s="28" t="str">
        <f ca="1">_xll.VoseSimPercentile(D29,$N$1)</f>
        <v>No simulation results</v>
      </c>
      <c r="E30" s="28" t="str">
        <f ca="1">_xll.VoseSimPercentile(E29,$N$1)</f>
        <v>No simulation results</v>
      </c>
      <c r="F30" s="28" t="str">
        <f ca="1">_xll.VoseSimPercentile(F29,$N$1)</f>
        <v>No simulation results</v>
      </c>
      <c r="G30" s="28" t="str">
        <f ca="1">_xll.VoseSimPercentile(G29,$N$1)</f>
        <v>No simulation results</v>
      </c>
      <c r="H30" s="28" t="str">
        <f ca="1">_xll.VoseSimPercentile(H29,$N$1)</f>
        <v>No simulation results</v>
      </c>
      <c r="I30" s="28" t="str">
        <f ca="1">_xll.VoseSimPercentile(I29,$N$1)</f>
        <v>No simulation results</v>
      </c>
      <c r="J30" s="28" t="str">
        <f ca="1">_xll.VoseSimPercentile(J29,$N$1)</f>
        <v>No simulation results</v>
      </c>
      <c r="K30" s="28" t="str">
        <f ca="1">_xll.VoseSimPercentile(K29,$N$1)</f>
        <v>No simulation results</v>
      </c>
      <c r="L30" s="28" t="str">
        <f ca="1">_xll.VoseSimPercentile(L29,$N$1)</f>
        <v>No simulation results</v>
      </c>
      <c r="M30" s="28" t="str">
        <f ca="1">_xll.VoseSimPercentile(M29,$N$1)</f>
        <v>No simulation results</v>
      </c>
      <c r="N30" s="28" t="e">
        <f ca="1">+_xll.VoseSimPercentile(N24,0.9)/N28</f>
        <v>#VALUE!</v>
      </c>
    </row>
    <row r="31" spans="1:14" ht="14.7" thickBot="1" x14ac:dyDescent="0.6">
      <c r="A31" s="58" t="s">
        <v>60</v>
      </c>
      <c r="B31" s="59" t="e">
        <f ca="1">1-_xll.VoseSimProbability(B29,1)</f>
        <v>#VALUE!</v>
      </c>
      <c r="C31" s="59" t="e">
        <f ca="1">1-_xll.VoseSimProbability(C29,1)</f>
        <v>#VALUE!</v>
      </c>
      <c r="D31" s="59" t="e">
        <f ca="1">1-_xll.VoseSimProbability(D29,1)</f>
        <v>#VALUE!</v>
      </c>
      <c r="E31" s="59" t="e">
        <f ca="1">1-_xll.VoseSimProbability(E29,1)</f>
        <v>#VALUE!</v>
      </c>
      <c r="F31" s="59" t="e">
        <f ca="1">1-_xll.VoseSimProbability(F29,1)</f>
        <v>#VALUE!</v>
      </c>
      <c r="G31" s="59" t="e">
        <f ca="1">1-_xll.VoseSimProbability(G29,1)</f>
        <v>#VALUE!</v>
      </c>
      <c r="H31" s="59" t="e">
        <f ca="1">1-_xll.VoseSimProbability(H29,1)</f>
        <v>#VALUE!</v>
      </c>
      <c r="I31" s="59" t="e">
        <f ca="1">1-_xll.VoseSimProbability(I29,1)</f>
        <v>#VALUE!</v>
      </c>
      <c r="J31" s="59" t="e">
        <f ca="1">1-_xll.VoseSimProbability(J29,1)</f>
        <v>#VALUE!</v>
      </c>
      <c r="K31" s="59" t="e">
        <f ca="1">1-_xll.VoseSimProbability(K29,1)</f>
        <v>#VALUE!</v>
      </c>
      <c r="L31" s="59" t="e">
        <f ca="1">1-_xll.VoseSimProbability(L29,1)</f>
        <v>#VALUE!</v>
      </c>
      <c r="M31" s="59" t="e">
        <f ca="1">1-_xll.VoseSimProbability(M29,1)</f>
        <v>#VALUE!</v>
      </c>
      <c r="N31" s="59" t="e">
        <f ca="1">MAX(B31:M31)</f>
        <v>#VALUE!</v>
      </c>
    </row>
    <row r="33" spans="1:14" x14ac:dyDescent="0.55000000000000004">
      <c r="A33" s="17" t="s">
        <v>35</v>
      </c>
      <c r="B33" s="18" t="s">
        <v>8</v>
      </c>
      <c r="C33" s="18" t="s">
        <v>9</v>
      </c>
      <c r="D33" s="18" t="s">
        <v>10</v>
      </c>
      <c r="E33" s="18" t="s">
        <v>11</v>
      </c>
      <c r="F33" s="18" t="s">
        <v>12</v>
      </c>
      <c r="G33" s="18" t="s">
        <v>13</v>
      </c>
      <c r="H33" s="18" t="s">
        <v>14</v>
      </c>
      <c r="I33" s="18" t="s">
        <v>15</v>
      </c>
      <c r="J33" s="18" t="s">
        <v>16</v>
      </c>
      <c r="K33" s="18" t="s">
        <v>17</v>
      </c>
      <c r="L33" s="18" t="s">
        <v>18</v>
      </c>
      <c r="M33" s="18" t="s">
        <v>19</v>
      </c>
      <c r="N33" s="18" t="s">
        <v>20</v>
      </c>
    </row>
    <row r="34" spans="1:14" x14ac:dyDescent="0.55000000000000004">
      <c r="A34" t="s">
        <v>1</v>
      </c>
      <c r="B34" s="4">
        <f ca="1">IFERROR(Sales!F12*_xll.VoseTriangle(Capacity!$H5,Capacity!$I5,Capacity!$J5),0)</f>
        <v>1485.1233908500094</v>
      </c>
      <c r="C34" s="4">
        <f ca="1">IFERROR(Sales!G12*_xll.VoseTriangle(Capacity!$H5,Capacity!$I5,Capacity!$J5),0)</f>
        <v>1476.0667985274683</v>
      </c>
      <c r="D34" s="4">
        <f ca="1">IFERROR(Sales!H12*_xll.VoseTriangle(Capacity!$H5,Capacity!$I5,Capacity!$J5),0)</f>
        <v>1533.3482955655181</v>
      </c>
      <c r="E34" s="4">
        <f ca="1">IFERROR(Sales!I12*_xll.VoseTriangle(Capacity!$H5,Capacity!$I5,Capacity!$J5),0)</f>
        <v>2146.5494903225404</v>
      </c>
      <c r="F34" s="4">
        <f ca="1">IFERROR(Sales!J12*_xll.VoseTriangle(Capacity!$H5,Capacity!$I5,Capacity!$J5),0)</f>
        <v>1909.2155074007806</v>
      </c>
      <c r="G34" s="4">
        <f ca="1">IFERROR(Sales!K12*_xll.VoseTriangle(Capacity!$H5,Capacity!$I5,Capacity!$J5),0)</f>
        <v>1941.2701356197599</v>
      </c>
      <c r="H34" s="4">
        <f ca="1">IFERROR(Sales!L12*_xll.VoseTriangle(Capacity!$H5,Capacity!$I5,Capacity!$J5),0)</f>
        <v>2021.5325037529333</v>
      </c>
      <c r="I34" s="4">
        <f ca="1">IFERROR(Sales!M12*_xll.VoseTriangle(Capacity!$H5,Capacity!$I5,Capacity!$J5),0)</f>
        <v>1394.3914866989912</v>
      </c>
      <c r="J34" s="4">
        <f ca="1">IFERROR(Sales!N12*_xll.VoseTriangle(Capacity!$H5,Capacity!$I5,Capacity!$J5),0)</f>
        <v>1477.1245177682313</v>
      </c>
      <c r="K34" s="4">
        <f ca="1">IFERROR(Sales!O12*_xll.VoseTriangle(Capacity!$H5,Capacity!$I5,Capacity!$J5),0)</f>
        <v>1893.209013125974</v>
      </c>
      <c r="L34" s="4">
        <f ca="1">IFERROR(Sales!P12*_xll.VoseTriangle(Capacity!$H5,Capacity!$I5,Capacity!$J5),0)</f>
        <v>1921.3137109783743</v>
      </c>
      <c r="M34" s="4">
        <f ca="1">IFERROR(Sales!Q12*_xll.VoseTriangle(Capacity!$H5,Capacity!$I5,Capacity!$J5),0)</f>
        <v>3160.3656289095829</v>
      </c>
      <c r="N34" s="4">
        <f ca="1">SUM(B34:M34)</f>
        <v>22359.510479520162</v>
      </c>
    </row>
    <row r="35" spans="1:14" x14ac:dyDescent="0.55000000000000004">
      <c r="A35" t="s">
        <v>2</v>
      </c>
      <c r="B35" s="4">
        <f ca="1">IFERROR(Sales!F13*_xll.VoseTriangle(Capacity!$H6,Capacity!$I6,Capacity!$J6),0)</f>
        <v>5841.6528334876193</v>
      </c>
      <c r="C35" s="4">
        <f ca="1">IFERROR(Sales!G13*_xll.VoseTriangle(Capacity!$H6,Capacity!$I6,Capacity!$J6),0)</f>
        <v>5160.8414776036198</v>
      </c>
      <c r="D35" s="4">
        <f ca="1">IFERROR(Sales!H13*_xll.VoseTriangle(Capacity!$H6,Capacity!$I6,Capacity!$J6),0)</f>
        <v>5077.1712627296283</v>
      </c>
      <c r="E35" s="4">
        <f ca="1">IFERROR(Sales!I13*_xll.VoseTriangle(Capacity!$H6,Capacity!$I6,Capacity!$J6),0)</f>
        <v>4333.6593714496585</v>
      </c>
      <c r="F35" s="4">
        <f ca="1">IFERROR(Sales!J13*_xll.VoseTriangle(Capacity!$H6,Capacity!$I6,Capacity!$J6),0)</f>
        <v>3566.6660768053234</v>
      </c>
      <c r="G35" s="4">
        <f ca="1">IFERROR(Sales!K13*_xll.VoseTriangle(Capacity!$H6,Capacity!$I6,Capacity!$J6),0)</f>
        <v>3041.1422105627089</v>
      </c>
      <c r="H35" s="4">
        <f ca="1">IFERROR(Sales!L13*_xll.VoseTriangle(Capacity!$H6,Capacity!$I6,Capacity!$J6),0)</f>
        <v>4713.8463620753737</v>
      </c>
      <c r="I35" s="4">
        <f ca="1">IFERROR(Sales!M13*_xll.VoseTriangle(Capacity!$H6,Capacity!$I6,Capacity!$J6),0)</f>
        <v>4656.3922159036247</v>
      </c>
      <c r="J35" s="4">
        <f ca="1">IFERROR(Sales!N13*_xll.VoseTriangle(Capacity!$H6,Capacity!$I6,Capacity!$J6),0)</f>
        <v>5559.6653819236717</v>
      </c>
      <c r="K35" s="4">
        <f ca="1">IFERROR(Sales!O13*_xll.VoseTriangle(Capacity!$H6,Capacity!$I6,Capacity!$J6),0)</f>
        <v>4434.8572537717009</v>
      </c>
      <c r="L35" s="4">
        <f ca="1">IFERROR(Sales!P13*_xll.VoseTriangle(Capacity!$H6,Capacity!$I6,Capacity!$J6),0)</f>
        <v>5447.5203189662434</v>
      </c>
      <c r="M35" s="4">
        <f ca="1">IFERROR(Sales!Q13*_xll.VoseTriangle(Capacity!$H6,Capacity!$I6,Capacity!$J6),0)</f>
        <v>6459.9973474672897</v>
      </c>
      <c r="N35" s="4">
        <f t="shared" ref="N35:N38" ca="1" si="25">SUM(B35:M35)</f>
        <v>58293.41211274646</v>
      </c>
    </row>
    <row r="36" spans="1:14" x14ac:dyDescent="0.55000000000000004">
      <c r="A36" t="s">
        <v>3</v>
      </c>
      <c r="B36" s="4">
        <f ca="1">IFERROR(Sales!F14*_xll.VoseTriangle(Capacity!$H7,Capacity!$I7,Capacity!$J7),0)</f>
        <v>2406.1215325485905</v>
      </c>
      <c r="C36" s="4">
        <f ca="1">IFERROR(Sales!G14*_xll.VoseTriangle(Capacity!$H7,Capacity!$I7,Capacity!$J7),0)</f>
        <v>3232.7574878733731</v>
      </c>
      <c r="D36" s="4">
        <f ca="1">IFERROR(Sales!H14*_xll.VoseTriangle(Capacity!$H7,Capacity!$I7,Capacity!$J7),0)</f>
        <v>5064.70761536996</v>
      </c>
      <c r="E36" s="4">
        <f ca="1">IFERROR(Sales!I14*_xll.VoseTriangle(Capacity!$H7,Capacity!$I7,Capacity!$J7),0)</f>
        <v>6321.7870475627878</v>
      </c>
      <c r="F36" s="4">
        <f ca="1">IFERROR(Sales!J14*_xll.VoseTriangle(Capacity!$H7,Capacity!$I7,Capacity!$J7),0)</f>
        <v>4675.1795212801799</v>
      </c>
      <c r="G36" s="4">
        <f ca="1">IFERROR(Sales!K14*_xll.VoseTriangle(Capacity!$H7,Capacity!$I7,Capacity!$J7),0)</f>
        <v>3425.0130211338605</v>
      </c>
      <c r="H36" s="4">
        <f ca="1">IFERROR(Sales!L14*_xll.VoseTriangle(Capacity!$H7,Capacity!$I7,Capacity!$J7),0)</f>
        <v>2975.3505872615692</v>
      </c>
      <c r="I36" s="4">
        <f ca="1">IFERROR(Sales!M14*_xll.VoseTriangle(Capacity!$H7,Capacity!$I7,Capacity!$J7),0)</f>
        <v>3383.9509221637541</v>
      </c>
      <c r="J36" s="4">
        <f ca="1">IFERROR(Sales!N14*_xll.VoseTriangle(Capacity!$H7,Capacity!$I7,Capacity!$J7),0)</f>
        <v>5640.3255436200152</v>
      </c>
      <c r="K36" s="4">
        <f ca="1">IFERROR(Sales!O14*_xll.VoseTriangle(Capacity!$H7,Capacity!$I7,Capacity!$J7),0)</f>
        <v>8140.4079630802571</v>
      </c>
      <c r="L36" s="4">
        <f ca="1">IFERROR(Sales!P14*_xll.VoseTriangle(Capacity!$H7,Capacity!$I7,Capacity!$J7),0)</f>
        <v>7743.5766406524372</v>
      </c>
      <c r="M36" s="4">
        <f ca="1">IFERROR(Sales!Q14*_xll.VoseTriangle(Capacity!$H7,Capacity!$I7,Capacity!$J7),0)</f>
        <v>11254.854923477984</v>
      </c>
      <c r="N36" s="4">
        <f t="shared" ca="1" si="25"/>
        <v>64264.03280602477</v>
      </c>
    </row>
    <row r="37" spans="1:14" x14ac:dyDescent="0.55000000000000004">
      <c r="A37" t="s">
        <v>4</v>
      </c>
      <c r="B37" s="4">
        <f ca="1">IFERROR(Sales!F15*_xll.VoseTriangle(Capacity!$H8,Capacity!$I8,Capacity!$J8),0)</f>
        <v>14887.891116623123</v>
      </c>
      <c r="C37" s="4">
        <f ca="1">IFERROR(Sales!G15*_xll.VoseTriangle(Capacity!$H8,Capacity!$I8,Capacity!$J8),0)</f>
        <v>11147.870791450858</v>
      </c>
      <c r="D37" s="4">
        <f ca="1">IFERROR(Sales!H15*_xll.VoseTriangle(Capacity!$H8,Capacity!$I8,Capacity!$J8),0)</f>
        <v>11444.295227622053</v>
      </c>
      <c r="E37" s="4">
        <f ca="1">IFERROR(Sales!I15*_xll.VoseTriangle(Capacity!$H8,Capacity!$I8,Capacity!$J8),0)</f>
        <v>11756.204801937924</v>
      </c>
      <c r="F37" s="4">
        <f ca="1">IFERROR(Sales!J15*_xll.VoseTriangle(Capacity!$H8,Capacity!$I8,Capacity!$J8),0)</f>
        <v>12838.372445694382</v>
      </c>
      <c r="G37" s="4">
        <f ca="1">IFERROR(Sales!K15*_xll.VoseTriangle(Capacity!$H8,Capacity!$I8,Capacity!$J8),0)</f>
        <v>13183.181764746776</v>
      </c>
      <c r="H37" s="4">
        <f ca="1">IFERROR(Sales!L15*_xll.VoseTriangle(Capacity!$H8,Capacity!$I8,Capacity!$J8),0)</f>
        <v>12502.450815025602</v>
      </c>
      <c r="I37" s="4">
        <f ca="1">IFERROR(Sales!M15*_xll.VoseTriangle(Capacity!$H8,Capacity!$I8,Capacity!$J8),0)</f>
        <v>10261.12190756268</v>
      </c>
      <c r="J37" s="4">
        <f ca="1">IFERROR(Sales!N15*_xll.VoseTriangle(Capacity!$H8,Capacity!$I8,Capacity!$J8),0)</f>
        <v>11546.631974067877</v>
      </c>
      <c r="K37" s="4">
        <f ca="1">IFERROR(Sales!O15*_xll.VoseTriangle(Capacity!$H8,Capacity!$I8,Capacity!$J8),0)</f>
        <v>11537.114918946405</v>
      </c>
      <c r="L37" s="4">
        <f ca="1">IFERROR(Sales!P15*_xll.VoseTriangle(Capacity!$H8,Capacity!$I8,Capacity!$J8),0)</f>
        <v>13572.760355846423</v>
      </c>
      <c r="M37" s="4">
        <f ca="1">IFERROR(Sales!Q15*_xll.VoseTriangle(Capacity!$H8,Capacity!$I8,Capacity!$J8),0)</f>
        <v>13897.347821337684</v>
      </c>
      <c r="N37" s="4">
        <f t="shared" ca="1" si="25"/>
        <v>148575.24394086178</v>
      </c>
    </row>
    <row r="38" spans="1:14" x14ac:dyDescent="0.55000000000000004">
      <c r="A38" t="s">
        <v>5</v>
      </c>
      <c r="B38" s="4">
        <f ca="1">IFERROR(Sales!F16*_xll.VoseTriangle(Capacity!$H9,Capacity!$I9,Capacity!$J9),0)</f>
        <v>2636.8177091940129</v>
      </c>
      <c r="C38" s="4">
        <f ca="1">IFERROR(Sales!G16*_xll.VoseTriangle(Capacity!$H9,Capacity!$I9,Capacity!$J9),0)</f>
        <v>4464.6727983136152</v>
      </c>
      <c r="D38" s="4">
        <f ca="1">IFERROR(Sales!H16*_xll.VoseTriangle(Capacity!$H9,Capacity!$I9,Capacity!$J9),0)</f>
        <v>7189.6827268111283</v>
      </c>
      <c r="E38" s="4">
        <f ca="1">IFERROR(Sales!I16*_xll.VoseTriangle(Capacity!$H9,Capacity!$I9,Capacity!$J9),0)</f>
        <v>5309.9600517201543</v>
      </c>
      <c r="F38" s="4">
        <f ca="1">IFERROR(Sales!J16*_xll.VoseTriangle(Capacity!$H9,Capacity!$I9,Capacity!$J9),0)</f>
        <v>3480.5237316317125</v>
      </c>
      <c r="G38" s="4">
        <f ca="1">IFERROR(Sales!K16*_xll.VoseTriangle(Capacity!$H9,Capacity!$I9,Capacity!$J9),0)</f>
        <v>2675.1525178990019</v>
      </c>
      <c r="H38" s="4">
        <f ca="1">IFERROR(Sales!L16*_xll.VoseTriangle(Capacity!$H9,Capacity!$I9,Capacity!$J9),0)</f>
        <v>2624.5905821832894</v>
      </c>
      <c r="I38" s="4">
        <f ca="1">IFERROR(Sales!M16*_xll.VoseTriangle(Capacity!$H9,Capacity!$I9,Capacity!$J9),0)</f>
        <v>2727.9561966169608</v>
      </c>
      <c r="J38" s="4">
        <f ca="1">IFERROR(Sales!N16*_xll.VoseTriangle(Capacity!$H9,Capacity!$I9,Capacity!$J9),0)</f>
        <v>3597.1254352633023</v>
      </c>
      <c r="K38" s="4">
        <f ca="1">IFERROR(Sales!O16*_xll.VoseTriangle(Capacity!$H9,Capacity!$I9,Capacity!$J9),0)</f>
        <v>5294.4226051527958</v>
      </c>
      <c r="L38" s="4">
        <f ca="1">IFERROR(Sales!P16*_xll.VoseTriangle(Capacity!$H9,Capacity!$I9,Capacity!$J9),0)</f>
        <v>5517.627593952805</v>
      </c>
      <c r="M38" s="4">
        <f ca="1">IFERROR(Sales!Q16*_xll.VoseTriangle(Capacity!$H9,Capacity!$I9,Capacity!$J9),0)</f>
        <v>7034.5791304752074</v>
      </c>
      <c r="N38" s="4">
        <f t="shared" ca="1" si="25"/>
        <v>52553.111079213981</v>
      </c>
    </row>
    <row r="39" spans="1:14" x14ac:dyDescent="0.55000000000000004">
      <c r="A39" s="25" t="s">
        <v>47</v>
      </c>
      <c r="B39" s="26">
        <f ca="1">SUM(B34:B38)</f>
        <v>27257.606582703356</v>
      </c>
      <c r="C39" s="26">
        <f t="shared" ref="C39:M39" ca="1" si="26">SUM(C34:C38)</f>
        <v>25482.209353768936</v>
      </c>
      <c r="D39" s="26">
        <f t="shared" ca="1" si="26"/>
        <v>30309.205128098285</v>
      </c>
      <c r="E39" s="26">
        <f t="shared" ca="1" si="26"/>
        <v>29868.160762993066</v>
      </c>
      <c r="F39" s="26">
        <f t="shared" ca="1" si="26"/>
        <v>26469.957282812378</v>
      </c>
      <c r="G39" s="26">
        <f t="shared" ca="1" si="26"/>
        <v>24265.759649962107</v>
      </c>
      <c r="H39" s="26">
        <f t="shared" ca="1" si="26"/>
        <v>24837.77085029877</v>
      </c>
      <c r="I39" s="26">
        <f t="shared" ca="1" si="26"/>
        <v>22423.81272894601</v>
      </c>
      <c r="J39" s="26">
        <f t="shared" ca="1" si="26"/>
        <v>27820.8728526431</v>
      </c>
      <c r="K39" s="26">
        <f t="shared" ca="1" si="26"/>
        <v>31300.011754077132</v>
      </c>
      <c r="L39" s="26">
        <f t="shared" ca="1" si="26"/>
        <v>34202.798620396286</v>
      </c>
      <c r="M39" s="26">
        <f t="shared" ca="1" si="26"/>
        <v>41807.144851667748</v>
      </c>
      <c r="N39" s="26">
        <f ca="1">SUM(B39:M39)</f>
        <v>346045.31041836721</v>
      </c>
    </row>
    <row r="40" spans="1:14" x14ac:dyDescent="0.55000000000000004">
      <c r="A40" s="11" t="s">
        <v>38</v>
      </c>
      <c r="B40" s="12">
        <v>40</v>
      </c>
      <c r="C40" s="12">
        <v>45</v>
      </c>
      <c r="D40" s="37">
        <v>48</v>
      </c>
      <c r="E40" s="12">
        <f t="shared" ref="E40:J40" si="27">+D40</f>
        <v>48</v>
      </c>
      <c r="F40" s="12">
        <f t="shared" si="27"/>
        <v>48</v>
      </c>
      <c r="G40" s="12">
        <f t="shared" si="27"/>
        <v>48</v>
      </c>
      <c r="H40" s="12">
        <f t="shared" si="27"/>
        <v>48</v>
      </c>
      <c r="I40" s="12">
        <f t="shared" si="27"/>
        <v>48</v>
      </c>
      <c r="J40" s="12">
        <f t="shared" si="27"/>
        <v>48</v>
      </c>
      <c r="K40" s="37">
        <v>52</v>
      </c>
      <c r="L40" s="37">
        <v>60</v>
      </c>
      <c r="M40" s="37">
        <v>65</v>
      </c>
      <c r="N40" s="4">
        <f t="shared" ref="N40:N43" si="28">SUM(B40:M40)</f>
        <v>598</v>
      </c>
    </row>
    <row r="41" spans="1:14" x14ac:dyDescent="0.55000000000000004">
      <c r="A41" s="11" t="s">
        <v>44</v>
      </c>
      <c r="B41" s="12">
        <f>30*24</f>
        <v>720</v>
      </c>
      <c r="C41" s="12">
        <f>+B41</f>
        <v>720</v>
      </c>
      <c r="D41" s="12">
        <f t="shared" ref="D41:M41" si="29">+C41</f>
        <v>720</v>
      </c>
      <c r="E41" s="12">
        <f t="shared" si="29"/>
        <v>720</v>
      </c>
      <c r="F41" s="12">
        <f t="shared" si="29"/>
        <v>720</v>
      </c>
      <c r="G41" s="12">
        <f t="shared" si="29"/>
        <v>720</v>
      </c>
      <c r="H41" s="12">
        <f t="shared" si="29"/>
        <v>720</v>
      </c>
      <c r="I41" s="12">
        <f t="shared" si="29"/>
        <v>720</v>
      </c>
      <c r="J41" s="12">
        <f t="shared" si="29"/>
        <v>720</v>
      </c>
      <c r="K41" s="12">
        <f t="shared" si="29"/>
        <v>720</v>
      </c>
      <c r="L41" s="12">
        <f t="shared" si="29"/>
        <v>720</v>
      </c>
      <c r="M41" s="12">
        <f t="shared" si="29"/>
        <v>720</v>
      </c>
      <c r="N41" s="4">
        <f t="shared" si="28"/>
        <v>8640</v>
      </c>
    </row>
    <row r="42" spans="1:14" x14ac:dyDescent="0.55000000000000004">
      <c r="A42" s="9" t="s">
        <v>39</v>
      </c>
      <c r="B42" s="4">
        <f ca="1">_xll.VosePoisson(Capacity!$I$14)*_xll.VoseTriangle(Capacity!$I$15,Capacity!$I$16,Capacity!$I$17)</f>
        <v>432.5957053987056</v>
      </c>
      <c r="C42" s="4">
        <f ca="1">_xll.VosePoisson(Capacity!$I$14)*_xll.VoseTriangle(Capacity!$I$15,Capacity!$I$16,Capacity!$I$17)</f>
        <v>579.01898183081403</v>
      </c>
      <c r="D42" s="4">
        <f ca="1">_xll.VosePoisson(Capacity!$I$14)*_xll.VoseTriangle(Capacity!$I$15,Capacity!$I$16,Capacity!$I$17)</f>
        <v>702.67880034833468</v>
      </c>
      <c r="E42" s="4">
        <f ca="1">_xll.VosePoisson(Capacity!$I$14)*_xll.VoseTriangle(Capacity!$I$15,Capacity!$I$16,Capacity!$I$17)</f>
        <v>680.50157120432004</v>
      </c>
      <c r="F42" s="4">
        <f ca="1">_xll.VosePoisson(Capacity!$I$14)*_xll.VoseTriangle(Capacity!$I$15,Capacity!$I$16,Capacity!$I$17)</f>
        <v>715.62651369629293</v>
      </c>
      <c r="G42" s="4">
        <f ca="1">_xll.VosePoisson(Capacity!$I$14)*_xll.VoseTriangle(Capacity!$I$15,Capacity!$I$16,Capacity!$I$17)</f>
        <v>1531.7568436295594</v>
      </c>
      <c r="H42" s="4">
        <f ca="1">_xll.VosePoisson(Capacity!$I$14)*_xll.VoseTriangle(Capacity!$I$15,Capacity!$I$16,Capacity!$I$17)</f>
        <v>1258.462764655912</v>
      </c>
      <c r="I42" s="4">
        <f ca="1">_xll.VosePoisson(Capacity!$I$14)*_xll.VoseTriangle(Capacity!$I$15,Capacity!$I$16,Capacity!$I$17)</f>
        <v>380.93575575423415</v>
      </c>
      <c r="J42" s="4">
        <f ca="1">_xll.VosePoisson(Capacity!$I$14)*_xll.VoseTriangle(Capacity!$I$15,Capacity!$I$16,Capacity!$I$17)</f>
        <v>321.99777588963775</v>
      </c>
      <c r="K42" s="4">
        <f ca="1">_xll.VosePoisson(Capacity!$I$14)*_xll.VoseTriangle(Capacity!$I$15,Capacity!$I$16,Capacity!$I$17)</f>
        <v>1673.6832355039915</v>
      </c>
      <c r="L42" s="4">
        <f ca="1">_xll.VosePoisson(Capacity!$I$14)*_xll.VoseTriangle(Capacity!$I$15,Capacity!$I$16,Capacity!$I$17)</f>
        <v>315.22364696010931</v>
      </c>
      <c r="M42" s="4">
        <f ca="1">_xll.VosePoisson(Capacity!$I$14)*_xll.VoseTriangle(Capacity!$I$15,Capacity!$I$16,Capacity!$I$17)</f>
        <v>455.0530186229459</v>
      </c>
      <c r="N42" s="4">
        <f t="shared" ca="1" si="28"/>
        <v>9047.5346134948577</v>
      </c>
    </row>
    <row r="43" spans="1:14" x14ac:dyDescent="0.55000000000000004">
      <c r="A43" s="25" t="s">
        <v>48</v>
      </c>
      <c r="B43" s="26">
        <f t="shared" ref="B43:M43" ca="1" si="30">+B40*B41-B42</f>
        <v>28367.404294601296</v>
      </c>
      <c r="C43" s="26">
        <f t="shared" ca="1" si="30"/>
        <v>31820.981018169186</v>
      </c>
      <c r="D43" s="26">
        <f t="shared" ca="1" si="30"/>
        <v>33857.321199651662</v>
      </c>
      <c r="E43" s="26">
        <f t="shared" ca="1" si="30"/>
        <v>33879.498428795683</v>
      </c>
      <c r="F43" s="26">
        <f t="shared" ca="1" si="30"/>
        <v>33844.37348630371</v>
      </c>
      <c r="G43" s="26">
        <f t="shared" ca="1" si="30"/>
        <v>33028.243156370438</v>
      </c>
      <c r="H43" s="26">
        <f t="shared" ca="1" si="30"/>
        <v>33301.537235344091</v>
      </c>
      <c r="I43" s="26">
        <f t="shared" ca="1" si="30"/>
        <v>34179.064244245768</v>
      </c>
      <c r="J43" s="26">
        <f t="shared" ca="1" si="30"/>
        <v>34238.002224110365</v>
      </c>
      <c r="K43" s="26">
        <f t="shared" ca="1" si="30"/>
        <v>35766.316764496005</v>
      </c>
      <c r="L43" s="26">
        <f t="shared" ca="1" si="30"/>
        <v>42884.776353039888</v>
      </c>
      <c r="M43" s="26">
        <f t="shared" ca="1" si="30"/>
        <v>46344.946981377056</v>
      </c>
      <c r="N43" s="26">
        <f t="shared" ca="1" si="28"/>
        <v>421512.46538650512</v>
      </c>
    </row>
    <row r="44" spans="1:14" x14ac:dyDescent="0.55000000000000004">
      <c r="A44" s="60" t="s">
        <v>59</v>
      </c>
      <c r="B44" s="61">
        <f ca="1">+B39/B43</f>
        <v>0.96087771371774222</v>
      </c>
      <c r="C44" s="61">
        <f t="shared" ref="C44" ca="1" si="31">+C39/C43</f>
        <v>0.80079898665660465</v>
      </c>
      <c r="D44" s="61">
        <f t="shared" ref="D44" ca="1" si="32">+D39/D43</f>
        <v>0.89520387479474062</v>
      </c>
      <c r="E44" s="61">
        <f t="shared" ref="E44" ca="1" si="33">+E39/E43</f>
        <v>0.8815998508881937</v>
      </c>
      <c r="F44" s="61">
        <f t="shared" ref="F44" ca="1" si="34">+F39/F43</f>
        <v>0.78210805980865206</v>
      </c>
      <c r="G44" s="61">
        <f t="shared" ref="G44" ca="1" si="35">+G39/G43</f>
        <v>0.7346972569832787</v>
      </c>
      <c r="H44" s="61">
        <f t="shared" ref="H44" ca="1" si="36">+H39/H43</f>
        <v>0.74584457392367975</v>
      </c>
      <c r="I44" s="61">
        <f t="shared" ref="I44" ca="1" si="37">+I39/I43</f>
        <v>0.65606865561631578</v>
      </c>
      <c r="J44" s="61">
        <f t="shared" ref="J44" ca="1" si="38">+J39/J43</f>
        <v>0.81257290278028171</v>
      </c>
      <c r="K44" s="61">
        <f t="shared" ref="K44" ca="1" si="39">+K39/K43</f>
        <v>0.87512538571339782</v>
      </c>
      <c r="L44" s="61">
        <f t="shared" ref="L44" ca="1" si="40">+L39/L43</f>
        <v>0.79755105492049094</v>
      </c>
      <c r="M44" s="61">
        <f t="shared" ref="M44" ca="1" si="41">+M39/M43</f>
        <v>0.90208636700927181</v>
      </c>
      <c r="N44" s="61">
        <f t="shared" ref="N44" ca="1" si="42">+N39/N43</f>
        <v>0.82096103635051831</v>
      </c>
    </row>
    <row r="45" spans="1:14" ht="14.7" thickBot="1" x14ac:dyDescent="0.6">
      <c r="A45" s="27" t="s">
        <v>61</v>
      </c>
      <c r="B45" s="28" t="str">
        <f ca="1">_xll.VoseSimPercentile(B44,$N$1)</f>
        <v>No simulation results</v>
      </c>
      <c r="C45" s="28" t="str">
        <f ca="1">_xll.VoseSimPercentile(C44,$N$1)</f>
        <v>No simulation results</v>
      </c>
      <c r="D45" s="28" t="str">
        <f ca="1">_xll.VoseSimPercentile(D44,$N$1)</f>
        <v>No simulation results</v>
      </c>
      <c r="E45" s="28" t="str">
        <f ca="1">_xll.VoseSimPercentile(E44,$N$1)</f>
        <v>No simulation results</v>
      </c>
      <c r="F45" s="28" t="str">
        <f ca="1">_xll.VoseSimPercentile(F44,$N$1)</f>
        <v>No simulation results</v>
      </c>
      <c r="G45" s="28" t="str">
        <f ca="1">_xll.VoseSimPercentile(G44,$N$1)</f>
        <v>No simulation results</v>
      </c>
      <c r="H45" s="28" t="str">
        <f ca="1">_xll.VoseSimPercentile(H44,$N$1)</f>
        <v>No simulation results</v>
      </c>
      <c r="I45" s="28" t="str">
        <f ca="1">_xll.VoseSimPercentile(I44,$N$1)</f>
        <v>No simulation results</v>
      </c>
      <c r="J45" s="28" t="str">
        <f ca="1">_xll.VoseSimPercentile(J44,$N$1)</f>
        <v>No simulation results</v>
      </c>
      <c r="K45" s="28" t="str">
        <f ca="1">_xll.VoseSimPercentile(K44,$N$1)</f>
        <v>No simulation results</v>
      </c>
      <c r="L45" s="28" t="str">
        <f ca="1">_xll.VoseSimPercentile(L44,$N$1)</f>
        <v>No simulation results</v>
      </c>
      <c r="M45" s="28" t="str">
        <f ca="1">_xll.VoseSimPercentile(M44,$N$1)</f>
        <v>No simulation results</v>
      </c>
      <c r="N45" s="28" t="e">
        <f ca="1">+_xll.VoseSimPercentile(N39,0.9)/N43</f>
        <v>#VALUE!</v>
      </c>
    </row>
    <row r="46" spans="1:14" ht="14.7" thickBot="1" x14ac:dyDescent="0.6">
      <c r="A46" s="58" t="s">
        <v>60</v>
      </c>
      <c r="B46" s="59" t="e">
        <f ca="1">1-_xll.VoseSimProbability(B44,1)</f>
        <v>#VALUE!</v>
      </c>
      <c r="C46" s="59" t="e">
        <f ca="1">1-_xll.VoseSimProbability(C44,1)</f>
        <v>#VALUE!</v>
      </c>
      <c r="D46" s="59" t="e">
        <f ca="1">1-_xll.VoseSimProbability(D44,1)</f>
        <v>#VALUE!</v>
      </c>
      <c r="E46" s="59" t="e">
        <f ca="1">1-_xll.VoseSimProbability(E44,1)</f>
        <v>#VALUE!</v>
      </c>
      <c r="F46" s="59" t="e">
        <f ca="1">1-_xll.VoseSimProbability(F44,1)</f>
        <v>#VALUE!</v>
      </c>
      <c r="G46" s="59" t="e">
        <f ca="1">1-_xll.VoseSimProbability(G44,1)</f>
        <v>#VALUE!</v>
      </c>
      <c r="H46" s="59" t="e">
        <f ca="1">1-_xll.VoseSimProbability(H44,1)</f>
        <v>#VALUE!</v>
      </c>
      <c r="I46" s="59" t="e">
        <f ca="1">1-_xll.VoseSimProbability(I44,1)</f>
        <v>#VALUE!</v>
      </c>
      <c r="J46" s="59" t="e">
        <f ca="1">1-_xll.VoseSimProbability(J44,1)</f>
        <v>#VALUE!</v>
      </c>
      <c r="K46" s="59" t="e">
        <f ca="1">1-_xll.VoseSimProbability(K44,1)</f>
        <v>#VALUE!</v>
      </c>
      <c r="L46" s="59" t="e">
        <f ca="1">1-_xll.VoseSimProbability(L44,1)</f>
        <v>#VALUE!</v>
      </c>
      <c r="M46" s="59" t="e">
        <f ca="1">1-_xll.VoseSimProbability(M44,1)</f>
        <v>#VALUE!</v>
      </c>
      <c r="N46" s="59" t="e">
        <f ca="1">MAX(B46:M46)</f>
        <v>#VALUE!</v>
      </c>
    </row>
  </sheetData>
  <conditionalFormatting sqref="B16:M16 B31:M31 B46:M46">
    <cfRule type="cellIs" dxfId="0" priority="1" operator="greaterThan">
      <formula>$N$1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FA26E-2818-4DE0-B151-85C4AE07AB3A}">
  <sheetPr codeName="Sheet5"/>
  <dimension ref="A1"/>
  <sheetViews>
    <sheetView workbookViewId="0"/>
  </sheetViews>
  <sheetFormatPr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Sales</vt:lpstr>
      <vt:lpstr>Data</vt:lpstr>
      <vt:lpstr>Capacity</vt:lpstr>
      <vt:lpstr>Std Demand</vt:lpstr>
      <vt:lpstr>Demand (90)</vt:lpstr>
      <vt:lpstr>ModelRiskSYS1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Læssøe</dc:creator>
  <cp:lastModifiedBy>Hans Læssøe</cp:lastModifiedBy>
  <dcterms:created xsi:type="dcterms:W3CDTF">2019-03-15T12:27:17Z</dcterms:created>
  <dcterms:modified xsi:type="dcterms:W3CDTF">2020-09-09T13:12:55Z</dcterms:modified>
</cp:coreProperties>
</file>